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ergy Register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'Allergy Register'!$A$3:$O$103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D33"/>
      <sz val="10"/>
    </font>
    <font>
      <name val="Calibri"/>
      <i val="1"/>
      <color rgb="0052636B"/>
      <sz val="9"/>
    </font>
    <font>
      <name val="Calibri"/>
      <b val="1"/>
      <color rgb="001F2D33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E7F0ED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1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Alerts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'Summary'!$D$4:$D$6</f>
            </numRef>
          </cat>
          <val>
            <numRef>
              <f>'Summary'!$E$4:$E$6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7</row>
      <rowOff>0</rowOff>
    </from>
    <ext cx="32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3" customWidth="1" min="3" max="3"/>
    <col width="22" customWidth="1" min="4" max="4"/>
    <col width="1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Daycare Allergy Alert Register — Summary</t>
        </is>
      </c>
    </row>
    <row r="2"/>
    <row r="3">
      <c r="A3" s="2" t="inlineStr">
        <is>
          <t>Indicator</t>
        </is>
      </c>
      <c r="B3" s="2" t="inlineStr">
        <is>
          <t>Calculated Value</t>
        </is>
      </c>
      <c r="D3" s="2" t="inlineStr">
        <is>
          <t>Alert Status</t>
        </is>
      </c>
      <c r="E3" s="2" t="inlineStr">
        <is>
          <t>Count</t>
        </is>
      </c>
    </row>
    <row r="4">
      <c r="A4" s="3" t="inlineStr">
        <is>
          <t>As-of date</t>
        </is>
      </c>
      <c r="B4" s="22">
        <f>Assumptions!$B$4</f>
        <v/>
      </c>
      <c r="D4" s="5" t="inlineStr">
        <is>
          <t>Active</t>
        </is>
      </c>
      <c r="E4" s="6">
        <f>COUNTIF('Allergy Register'!$F$4:$F$103,"Active")</f>
        <v/>
      </c>
    </row>
    <row r="5">
      <c r="A5" s="7" t="inlineStr">
        <is>
          <t>Entered alert records</t>
        </is>
      </c>
      <c r="B5" s="8">
        <f>COUNTIF('Allergy Register'!$B$4:$B$103,"&lt;&gt;")</f>
        <v/>
      </c>
      <c r="D5" s="9" t="inlineStr">
        <is>
          <t>Pending Review</t>
        </is>
      </c>
      <c r="E5" s="8">
        <f>COUNTIF('Allergy Register'!$F$4:$F$103,"Pending Review")</f>
        <v/>
      </c>
    </row>
    <row r="6">
      <c r="A6" s="3" t="inlineStr">
        <is>
          <t>Active alerts</t>
        </is>
      </c>
      <c r="B6" s="6">
        <f>COUNTIF('Allergy Register'!$F$4:$F$103,"Active")</f>
        <v/>
      </c>
      <c r="D6" s="5" t="inlineStr">
        <is>
          <t>Inactive</t>
        </is>
      </c>
      <c r="E6" s="6">
        <f>COUNTIF('Allergy Register'!$F$4:$F$103,"Inactive")</f>
        <v/>
      </c>
    </row>
    <row r="7">
      <c r="A7" s="7" t="inlineStr">
        <is>
          <t>Pending-review alerts</t>
        </is>
      </c>
      <c r="B7" s="8">
        <f>COUNTIF('Allergy Register'!$F$4:$F$103,"Pending Review")</f>
        <v/>
      </c>
    </row>
    <row r="8">
      <c r="A8" s="3" t="inlineStr">
        <is>
          <t>Inactive alerts</t>
        </is>
      </c>
      <c r="B8" s="6">
        <f>COUNTIF('Allergy Register'!$F$4:$F$103,"Inactive")</f>
        <v/>
      </c>
    </row>
    <row r="9">
      <c r="A9" s="7" t="inlineStr">
        <is>
          <t>Past-due reviews</t>
        </is>
      </c>
      <c r="B9" s="8">
        <f>COUNTIF('Allergy Register'!$K$4:$K$103,"Past due")</f>
        <v/>
      </c>
    </row>
    <row r="10">
      <c r="A10" s="3" t="inlineStr">
        <is>
          <t>Reviews due soon</t>
        </is>
      </c>
      <c r="B10" s="6">
        <f>COUNTIF('Allergy Register'!$K$4:$K$103,"Due soon")</f>
        <v/>
      </c>
    </row>
    <row r="11">
      <c r="A11" s="7" t="inlineStr">
        <is>
          <t>Missing guardian review</t>
        </is>
      </c>
      <c r="B11" s="8">
        <f>COUNTIF('Allergy Register'!$K$4:$K$103,"Missing review")</f>
        <v/>
      </c>
    </row>
    <row r="12">
      <c r="A12" s="3" t="inlineStr">
        <is>
          <t>Manual review flags</t>
        </is>
      </c>
      <c r="B12" s="6">
        <f>COUNTIF('Allergy Register'!$K$4:$K$103,"Manual review")</f>
        <v/>
      </c>
    </row>
    <row r="13">
      <c r="A13" s="7" t="inlineStr">
        <is>
          <t>Documentation not received</t>
        </is>
      </c>
      <c r="B13" s="8">
        <f>COUNTIFS('Allergy Register'!$B$4:$B$103,"&lt;&gt;",'Allergy Register'!$F$4:$F$103,"&lt;&gt;Inactive",'Allergy Register'!$L$4:$L$103,"&lt;&gt;Received")</f>
        <v/>
      </c>
    </row>
    <row r="14">
      <c r="A14" s="3" t="inlineStr">
        <is>
          <t>Records needing field completion</t>
        </is>
      </c>
      <c r="B14" s="6">
        <f>COUNTIF('Allergy Register'!$O$4:$O$103,"Complete required fields")+COUNTIF('Allergy Register'!$O$4:$O$103,"Add guardian review")</f>
        <v/>
      </c>
    </row>
    <row r="15">
      <c r="A15" s="7" t="inlineStr">
        <is>
          <t>Current reviews</t>
        </is>
      </c>
      <c r="B15" s="8">
        <f>COUNTIF('Allergy Register'!$K$4:$K$103,"Current")</f>
        <v/>
      </c>
    </row>
    <row r="16">
      <c r="A16" s="3" t="inlineStr">
        <is>
          <t>Latest guardian review entered</t>
        </is>
      </c>
      <c r="B16" s="22">
        <f>IF(COUNT('Allergy Register'!$H$4:$H$103)=0,"",IFERROR(MAX('Allergy Register'!$H$4:$H$103),""))</f>
        <v/>
      </c>
    </row>
  </sheetData>
  <mergeCells count="1">
    <mergeCell ref="A1:H1"/>
  </mergeCells>
  <conditionalFormatting sqref="B9:B14">
    <cfRule type="expression" priority="1" dxfId="0">
      <formula>$B9&gt;0</formula>
    </cfRule>
  </conditionalFormatting>
  <conditionalFormatting sqref="B15">
    <cfRule type="expression" priority="2" dxfId="1">
      <formula>$B15&gt;0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0" customWidth="1" min="3" max="3"/>
    <col width="28" customWidth="1" min="4" max="4"/>
    <col width="39" customWidth="1" min="5" max="5"/>
    <col width="18" customWidth="1" min="6" max="6"/>
    <col width="15" customWidth="1" min="7" max="7"/>
    <col width="18" customWidth="1" min="8" max="8"/>
    <col width="17" customWidth="1" min="9" max="9"/>
    <col width="16" customWidth="1" min="10" max="10"/>
    <col width="17" customWidth="1" min="11" max="11"/>
    <col width="22" customWidth="1" min="12" max="12"/>
    <col width="21" customWidth="1" min="13" max="13"/>
    <col width="39" customWidth="1" min="14" max="14"/>
    <col width="25" customWidth="1" min="15" max="15"/>
  </cols>
  <sheetData>
    <row r="1" ht="28" customHeight="1">
      <c r="A1" s="1" t="inlineStr">
        <is>
          <t>Daycare Allergy Alert Register</t>
        </is>
      </c>
    </row>
    <row r="2" ht="30" customHeight="1">
      <c r="A2" s="10" t="inlineStr">
        <is>
          <t>Yellow cells are editable. Calculated review flags prompt a human check and do not provide diagnosis, treatment, notification, or emergency guidance.</t>
        </is>
      </c>
    </row>
    <row r="3" ht="42" customHeight="1">
      <c r="A3" s="11" t="inlineStr">
        <is>
          <t>Record ID</t>
        </is>
      </c>
      <c r="B3" s="11" t="inlineStr">
        <is>
          <t>Child Identifier</t>
        </is>
      </c>
      <c r="C3" s="11" t="inlineStr">
        <is>
          <t>Room</t>
        </is>
      </c>
      <c r="D3" s="11" t="inlineStr">
        <is>
          <t>Guardian-Reported Allergen or Concern</t>
        </is>
      </c>
      <c r="E3" s="11" t="inlineStr">
        <is>
          <t>Guardian-Reported Description</t>
        </is>
      </c>
      <c r="F3" s="11" t="inlineStr">
        <is>
          <t>Alert Status</t>
        </is>
      </c>
      <c r="G3" s="11" t="inlineStr">
        <is>
          <t>Date Reported</t>
        </is>
      </c>
      <c r="H3" s="11" t="inlineStr">
        <is>
          <t>Last Guardian Review</t>
        </is>
      </c>
      <c r="I3" s="11" t="inlineStr">
        <is>
          <t>Next Review Due</t>
        </is>
      </c>
      <c r="J3" s="11" t="inlineStr">
        <is>
          <t>Days Until Review</t>
        </is>
      </c>
      <c r="K3" s="11" t="inlineStr">
        <is>
          <t>Review Flag</t>
        </is>
      </c>
      <c r="L3" s="11" t="inlineStr">
        <is>
          <t>Guardian Documentation</t>
        </is>
      </c>
      <c r="M3" s="11" t="inlineStr">
        <is>
          <t>Room Lead</t>
        </is>
      </c>
      <c r="N3" s="11" t="inlineStr">
        <is>
          <t>Administrative Notes</t>
        </is>
      </c>
      <c r="O3" s="11" t="inlineStr">
        <is>
          <t>Record Check</t>
        </is>
      </c>
    </row>
    <row r="4" ht="34" customHeight="1">
      <c r="A4" s="12" t="inlineStr">
        <is>
          <t>ALR-001</t>
        </is>
      </c>
      <c r="B4" s="12" t="inlineStr">
        <is>
          <t>Fictional Child 001</t>
        </is>
      </c>
      <c r="C4" s="12" t="inlineStr">
        <is>
          <t>Infant Room A</t>
        </is>
      </c>
      <c r="D4" s="12" t="inlineStr">
        <is>
          <t>Peanut</t>
        </is>
      </c>
      <c r="E4" s="12" t="inlineStr">
        <is>
          <t>Guardian reports a contact-related skin reaction.</t>
        </is>
      </c>
      <c r="F4" s="13" t="inlineStr">
        <is>
          <t>Active</t>
        </is>
      </c>
      <c r="G4" s="23" t="n">
        <v>45854</v>
      </c>
      <c r="H4" s="23" t="n">
        <v>46074</v>
      </c>
      <c r="I4" s="24">
        <f>IF(OR($B4="",$F4="",$F4="Inactive",$H4=""),"",IFERROR($H4+Assumptions!$B$5,""))</f>
        <v/>
      </c>
      <c r="J4" s="16">
        <f>IF($I4="","",IFERROR($I4-Assumptions!$B$4,""))</f>
        <v/>
      </c>
      <c r="K4" s="17">
        <f>IF($B4="","",IF($F4="","Status missing",IF($F4="Inactive","Inactive",IF($F4="Pending Review","Manual review",IF($H4="","Missing review",IF($I4="","Check date",IF($I4&lt;Assumptions!$B$4,"Past due",IF($I4&lt;=Assumptions!$B$4+Assumptions!$B$8,"Due soon","Current"))))))))</f>
        <v/>
      </c>
      <c r="L4" s="13" t="inlineStr">
        <is>
          <t>Received</t>
        </is>
      </c>
      <c r="M4" s="17">
        <f>IF($C4="","",IFERROR(VLOOKUP($C4,Assumptions!$D$4:$E$9,2,FALSE),"Check room"))</f>
        <v/>
      </c>
      <c r="N4" s="12" t="inlineStr">
        <is>
          <t>Confirm the administrative file during the next room review.</t>
        </is>
      </c>
      <c r="O4" s="17">
        <f>IF($B4="","",IF(OR($A4="",$C4="",$D4="",$F4="",$G4="",$L4=""),"Complete required fields",IF(AND($F4="Active",$H4=""),"Add guardian review","Recorded")))</f>
        <v/>
      </c>
    </row>
    <row r="5" ht="34" customHeight="1">
      <c r="A5" s="12" t="inlineStr">
        <is>
          <t>ALR-002</t>
        </is>
      </c>
      <c r="B5" s="12" t="inlineStr">
        <is>
          <t>Fictional Child 002</t>
        </is>
      </c>
      <c r="C5" s="12" t="inlineStr">
        <is>
          <t>Infant Room B</t>
        </is>
      </c>
      <c r="D5" s="12" t="inlineStr">
        <is>
          <t>Egg</t>
        </is>
      </c>
      <c r="E5" s="12" t="inlineStr">
        <is>
          <t>Guardian reports a reaction after eating egg-containing food.</t>
        </is>
      </c>
      <c r="F5" s="13" t="inlineStr">
        <is>
          <t>Active</t>
        </is>
      </c>
      <c r="G5" s="23" t="n">
        <v>45934</v>
      </c>
      <c r="H5" s="23" t="n">
        <v>46114</v>
      </c>
      <c r="I5" s="24">
        <f>IF(OR($B5="",$F5="",$F5="Inactive",$H5=""),"",IFERROR($H5+Assumptions!$B$5,""))</f>
        <v/>
      </c>
      <c r="J5" s="16">
        <f>IF($I5="","",IFERROR($I5-Assumptions!$B$4,""))</f>
        <v/>
      </c>
      <c r="K5" s="17">
        <f>IF($B5="","",IF($F5="","Status missing",IF($F5="Inactive","Inactive",IF($F5="Pending Review","Manual review",IF($H5="","Missing review",IF($I5="","Check date",IF($I5&lt;Assumptions!$B$4,"Past due",IF($I5&lt;=Assumptions!$B$4+Assumptions!$B$8,"Due soon","Current"))))))))</f>
        <v/>
      </c>
      <c r="L5" s="13" t="inlineStr">
        <is>
          <t>Pending</t>
        </is>
      </c>
      <c r="M5" s="17">
        <f>IF($C5="","",IFERROR(VLOOKUP($C5,Assumptions!$D$4:$E$9,2,FALSE),"Check room"))</f>
        <v/>
      </c>
      <c r="N5" s="12" t="inlineStr">
        <is>
          <t>Guardian documentation follow-up is pending.</t>
        </is>
      </c>
      <c r="O5" s="17">
        <f>IF($B5="","",IF(OR($A5="",$C5="",$D5="",$F5="",$G5="",$L5=""),"Complete required fields",IF(AND($F5="Active",$H5=""),"Add guardian review","Recorded")))</f>
        <v/>
      </c>
    </row>
    <row r="6" ht="34" customHeight="1">
      <c r="A6" s="12" t="inlineStr">
        <is>
          <t>ALR-003</t>
        </is>
      </c>
      <c r="B6" s="12" t="inlineStr">
        <is>
          <t>Fictional Child 003</t>
        </is>
      </c>
      <c r="C6" s="12" t="inlineStr">
        <is>
          <t>Toddler Room</t>
        </is>
      </c>
      <c r="D6" s="12" t="inlineStr">
        <is>
          <t>Milk</t>
        </is>
      </c>
      <c r="E6" s="12" t="inlineStr">
        <is>
          <t>Guardian reports sensitivity to milk products.</t>
        </is>
      </c>
      <c r="F6" s="13" t="inlineStr">
        <is>
          <t>Active</t>
        </is>
      </c>
      <c r="G6" s="23" t="n">
        <v>46014</v>
      </c>
      <c r="H6" s="23" t="n">
        <v>46174</v>
      </c>
      <c r="I6" s="24">
        <f>IF(OR($B6="",$F6="",$F6="Inactive",$H6=""),"",IFERROR($H6+Assumptions!$B$5,""))</f>
        <v/>
      </c>
      <c r="J6" s="16">
        <f>IF($I6="","",IFERROR($I6-Assumptions!$B$4,""))</f>
        <v/>
      </c>
      <c r="K6" s="17">
        <f>IF($B6="","",IF($F6="","Status missing",IF($F6="Inactive","Inactive",IF($F6="Pending Review","Manual review",IF($H6="","Missing review",IF($I6="","Check date",IF($I6&lt;Assumptions!$B$4,"Past due",IF($I6&lt;=Assumptions!$B$4+Assumptions!$B$8,"Due soon","Current"))))))))</f>
        <v/>
      </c>
      <c r="L6" s="13" t="inlineStr">
        <is>
          <t>Received</t>
        </is>
      </c>
      <c r="M6" s="17">
        <f>IF($C6="","",IFERROR(VLOOKUP($C6,Assumptions!$D$4:$E$9,2,FALSE),"Check room"))</f>
        <v/>
      </c>
      <c r="N6" s="12" t="inlineStr">
        <is>
          <t>Room assignment was checked against the current roster.</t>
        </is>
      </c>
      <c r="O6" s="17">
        <f>IF($B6="","",IF(OR($A6="",$C6="",$D6="",$F6="",$G6="",$L6=""),"Complete required fields",IF(AND($F6="Active",$H6=""),"Add guardian review","Recorded")))</f>
        <v/>
      </c>
    </row>
    <row r="7" ht="34" customHeight="1">
      <c r="A7" s="12" t="inlineStr">
        <is>
          <t>ALR-004</t>
        </is>
      </c>
      <c r="B7" s="12" t="inlineStr">
        <is>
          <t>Fictional Child 004</t>
        </is>
      </c>
      <c r="C7" s="12" t="inlineStr">
        <is>
          <t>Preschool Room A</t>
        </is>
      </c>
      <c r="D7" s="12" t="inlineStr">
        <is>
          <t>Sesame</t>
        </is>
      </c>
      <c r="E7" s="12" t="inlineStr">
        <is>
          <t>Guardian reported a food-related concern during enrollment.</t>
        </is>
      </c>
      <c r="F7" s="13" t="inlineStr">
        <is>
          <t>Active</t>
        </is>
      </c>
      <c r="G7" s="23" t="n">
        <v>46254</v>
      </c>
      <c r="H7" s="23" t="n"/>
      <c r="I7" s="24">
        <f>IF(OR($B7="",$F7="",$F7="Inactive",$H7=""),"",IFERROR($H7+Assumptions!$B$5,""))</f>
        <v/>
      </c>
      <c r="J7" s="16">
        <f>IF($I7="","",IFERROR($I7-Assumptions!$B$4,""))</f>
        <v/>
      </c>
      <c r="K7" s="17">
        <f>IF($B7="","",IF($F7="","Status missing",IF($F7="Inactive","Inactive",IF($F7="Pending Review","Manual review",IF($H7="","Missing review",IF($I7="","Check date",IF($I7&lt;Assumptions!$B$4,"Past due",IF($I7&lt;=Assumptions!$B$4+Assumptions!$B$8,"Due soon","Current"))))))))</f>
        <v/>
      </c>
      <c r="L7" s="13" t="inlineStr">
        <is>
          <t>Not Provided</t>
        </is>
      </c>
      <c r="M7" s="17">
        <f>IF($C7="","",IFERROR(VLOOKUP($C7,Assumptions!$D$4:$E$9,2,FALSE),"Check room"))</f>
        <v/>
      </c>
      <c r="N7" s="12" t="inlineStr">
        <is>
          <t>Obtain the missing guardian review date before closing the file check.</t>
        </is>
      </c>
      <c r="O7" s="17">
        <f>IF($B7="","",IF(OR($A7="",$C7="",$D7="",$F7="",$G7="",$L7=""),"Complete required fields",IF(AND($F7="Active",$H7=""),"Add guardian review","Recorded")))</f>
        <v/>
      </c>
    </row>
    <row r="8" ht="34" customHeight="1">
      <c r="A8" s="12" t="inlineStr">
        <is>
          <t>ALR-005</t>
        </is>
      </c>
      <c r="B8" s="12" t="inlineStr">
        <is>
          <t>Fictional Child 005</t>
        </is>
      </c>
      <c r="C8" s="12" t="inlineStr">
        <is>
          <t>Preschool Room B</t>
        </is>
      </c>
      <c r="D8" s="12" t="inlineStr">
        <is>
          <t>Latex</t>
        </is>
      </c>
      <c r="E8" s="12" t="inlineStr">
        <is>
          <t>Guardian previously reported skin irritation after latex contact.</t>
        </is>
      </c>
      <c r="F8" s="13" t="inlineStr">
        <is>
          <t>Inactive</t>
        </is>
      </c>
      <c r="G8" s="23" t="n">
        <v>45574</v>
      </c>
      <c r="H8" s="23" t="n">
        <v>45874</v>
      </c>
      <c r="I8" s="24">
        <f>IF(OR($B8="",$F8="",$F8="Inactive",$H8=""),"",IFERROR($H8+Assumptions!$B$5,""))</f>
        <v/>
      </c>
      <c r="J8" s="16">
        <f>IF($I8="","",IFERROR($I8-Assumptions!$B$4,""))</f>
        <v/>
      </c>
      <c r="K8" s="17">
        <f>IF($B8="","",IF($F8="","Status missing",IF($F8="Inactive","Inactive",IF($F8="Pending Review","Manual review",IF($H8="","Missing review",IF($I8="","Check date",IF($I8&lt;Assumptions!$B$4,"Past due",IF($I8&lt;=Assumptions!$B$4+Assumptions!$B$8,"Due soon","Current"))))))))</f>
        <v/>
      </c>
      <c r="L8" s="13" t="inlineStr">
        <is>
          <t>Received</t>
        </is>
      </c>
      <c r="M8" s="17">
        <f>IF($C8="","",IFERROR(VLOOKUP($C8,Assumptions!$D$4:$E$9,2,FALSE),"Check room"))</f>
        <v/>
      </c>
      <c r="N8" s="12" t="inlineStr">
        <is>
          <t>Status was marked inactive after guardian confirmation.</t>
        </is>
      </c>
      <c r="O8" s="17">
        <f>IF($B8="","",IF(OR($A8="",$C8="",$D8="",$F8="",$G8="",$L8=""),"Complete required fields",IF(AND($F8="Active",$H8=""),"Add guardian review","Recorded")))</f>
        <v/>
      </c>
    </row>
    <row r="9" ht="34" customHeight="1">
      <c r="A9" s="12" t="inlineStr">
        <is>
          <t>ALR-006</t>
        </is>
      </c>
      <c r="B9" s="12" t="inlineStr">
        <is>
          <t>Fictional Child 006</t>
        </is>
      </c>
      <c r="C9" s="12" t="inlineStr">
        <is>
          <t>Pre-K Room</t>
        </is>
      </c>
      <c r="D9" s="12" t="inlineStr">
        <is>
          <t>Tree nuts</t>
        </is>
      </c>
      <c r="E9" s="12" t="inlineStr">
        <is>
          <t>Guardian reports a reaction associated with tree nuts.</t>
        </is>
      </c>
      <c r="F9" s="13" t="inlineStr">
        <is>
          <t>Active</t>
        </is>
      </c>
      <c r="G9" s="23" t="n">
        <v>45909</v>
      </c>
      <c r="H9" s="23" t="n">
        <v>46094</v>
      </c>
      <c r="I9" s="24">
        <f>IF(OR($B9="",$F9="",$F9="Inactive",$H9=""),"",IFERROR($H9+Assumptions!$B$5,""))</f>
        <v/>
      </c>
      <c r="J9" s="16">
        <f>IF($I9="","",IFERROR($I9-Assumptions!$B$4,""))</f>
        <v/>
      </c>
      <c r="K9" s="17">
        <f>IF($B9="","",IF($F9="","Status missing",IF($F9="Inactive","Inactive",IF($F9="Pending Review","Manual review",IF($H9="","Missing review",IF($I9="","Check date",IF($I9&lt;Assumptions!$B$4,"Past due",IF($I9&lt;=Assumptions!$B$4+Assumptions!$B$8,"Due soon","Current"))))))))</f>
        <v/>
      </c>
      <c r="L9" s="13" t="inlineStr">
        <is>
          <t>Received</t>
        </is>
      </c>
      <c r="M9" s="17">
        <f>IF($C9="","",IFERROR(VLOOKUP($C9,Assumptions!$D$4:$E$9,2,FALSE),"Check room"))</f>
        <v/>
      </c>
      <c r="N9" s="12" t="inlineStr">
        <is>
          <t>Review date equals the current as-of date boundary.</t>
        </is>
      </c>
      <c r="O9" s="17">
        <f>IF($B9="","",IF(OR($A9="",$C9="",$D9="",$F9="",$G9="",$L9=""),"Complete required fields",IF(AND($F9="Active",$H9=""),"Add guardian review","Recorded")))</f>
        <v/>
      </c>
    </row>
    <row r="10" ht="34" customHeight="1">
      <c r="A10" s="12" t="inlineStr">
        <is>
          <t>ALR-007</t>
        </is>
      </c>
      <c r="B10" s="12" t="inlineStr">
        <is>
          <t>Fictional Child 007</t>
        </is>
      </c>
      <c r="C10" s="12" t="inlineStr">
        <is>
          <t>Toddler Room</t>
        </is>
      </c>
      <c r="D10" s="12" t="inlineStr">
        <is>
          <t>Strawberry</t>
        </is>
      </c>
      <c r="E10" s="12" t="inlineStr">
        <is>
          <t>Guardian reports a food-related skin concern.</t>
        </is>
      </c>
      <c r="F10" s="13" t="inlineStr">
        <is>
          <t>Active</t>
        </is>
      </c>
      <c r="G10" s="23" t="n">
        <v>45994</v>
      </c>
      <c r="H10" s="23" t="n">
        <v>46124</v>
      </c>
      <c r="I10" s="24">
        <f>IF(OR($B10="",$F10="",$F10="Inactive",$H10=""),"",IFERROR($H10+Assumptions!$B$5,""))</f>
        <v/>
      </c>
      <c r="J10" s="16">
        <f>IF($I10="","",IFERROR($I10-Assumptions!$B$4,""))</f>
        <v/>
      </c>
      <c r="K10" s="17">
        <f>IF($B10="","",IF($F10="","Status missing",IF($F10="Inactive","Inactive",IF($F10="Pending Review","Manual review",IF($H10="","Missing review",IF($I10="","Check date",IF($I10&lt;Assumptions!$B$4,"Past due",IF($I10&lt;=Assumptions!$B$4+Assumptions!$B$8,"Due soon","Current"))))))))</f>
        <v/>
      </c>
      <c r="L10" s="13" t="inlineStr">
        <is>
          <t>Pending</t>
        </is>
      </c>
      <c r="M10" s="17">
        <f>IF($C10="","",IFERROR(VLOOKUP($C10,Assumptions!$D$4:$E$9,2,FALSE),"Check room"))</f>
        <v/>
      </c>
      <c r="N10" s="12" t="inlineStr">
        <is>
          <t>Review date is at the due-soon threshold boundary.</t>
        </is>
      </c>
      <c r="O10" s="17">
        <f>IF($B10="","",IF(OR($A10="",$C10="",$D10="",$F10="",$G10="",$L10=""),"Complete required fields",IF(AND($F10="Active",$H10=""),"Add guardian review","Recorded")))</f>
        <v/>
      </c>
    </row>
    <row r="11" ht="34" customHeight="1">
      <c r="A11" s="12" t="inlineStr">
        <is>
          <t>ALR-008</t>
        </is>
      </c>
      <c r="B11" s="12" t="inlineStr">
        <is>
          <t>Fictional Child 008</t>
        </is>
      </c>
      <c r="C11" s="12" t="inlineStr">
        <is>
          <t>Preschool Room A</t>
        </is>
      </c>
      <c r="D11" s="12" t="inlineStr">
        <is>
          <t>Soap fragrance</t>
        </is>
      </c>
      <c r="E11" s="12" t="inlineStr">
        <is>
          <t>Guardian reports irritation associated with scented soap.</t>
        </is>
      </c>
      <c r="F11" s="13" t="inlineStr">
        <is>
          <t>Active</t>
        </is>
      </c>
      <c r="G11" s="23" t="n">
        <v>46034</v>
      </c>
      <c r="H11" s="23" t="n">
        <v>46125</v>
      </c>
      <c r="I11" s="24">
        <f>IF(OR($B11="",$F11="",$F11="Inactive",$H11=""),"",IFERROR($H11+Assumptions!$B$5,""))</f>
        <v/>
      </c>
      <c r="J11" s="16">
        <f>IF($I11="","",IFERROR($I11-Assumptions!$B$4,""))</f>
        <v/>
      </c>
      <c r="K11" s="17">
        <f>IF($B11="","",IF($F11="","Status missing",IF($F11="Inactive","Inactive",IF($F11="Pending Review","Manual review",IF($H11="","Missing review",IF($I11="","Check date",IF($I11&lt;Assumptions!$B$4,"Past due",IF($I11&lt;=Assumptions!$B$4+Assumptions!$B$8,"Due soon","Current"))))))))</f>
        <v/>
      </c>
      <c r="L11" s="13" t="inlineStr">
        <is>
          <t>Received</t>
        </is>
      </c>
      <c r="M11" s="17">
        <f>IF($C11="","",IFERROR(VLOOKUP($C11,Assumptions!$D$4:$E$9,2,FALSE),"Check room"))</f>
        <v/>
      </c>
      <c r="N11" s="12" t="inlineStr">
        <is>
          <t>Review date is one day beyond the due-soon threshold.</t>
        </is>
      </c>
      <c r="O11" s="17">
        <f>IF($B11="","",IF(OR($A11="",$C11="",$D11="",$F11="",$G11="",$L11=""),"Complete required fields",IF(AND($F11="Active",$H11=""),"Add guardian review","Recorded")))</f>
        <v/>
      </c>
    </row>
    <row r="12" ht="34" customHeight="1">
      <c r="A12" s="12" t="inlineStr">
        <is>
          <t>ALR-009</t>
        </is>
      </c>
      <c r="B12" s="12" t="inlineStr">
        <is>
          <t>Fictional Child 009</t>
        </is>
      </c>
      <c r="C12" s="12" t="inlineStr">
        <is>
          <t>Infant Room A</t>
        </is>
      </c>
      <c r="D12" s="12" t="inlineStr">
        <is>
          <t>Wheat</t>
        </is>
      </c>
      <c r="E12" s="12" t="inlineStr">
        <is>
          <t>Guardian reported a food concern that requires record confirmation.</t>
        </is>
      </c>
      <c r="F12" s="13" t="inlineStr">
        <is>
          <t>Pending Review</t>
        </is>
      </c>
      <c r="G12" s="23" t="n">
        <v>46259</v>
      </c>
      <c r="H12" s="23" t="n"/>
      <c r="I12" s="24">
        <f>IF(OR($B12="",$F12="",$F12="Inactive",$H12=""),"",IFERROR($H12+Assumptions!$B$5,""))</f>
        <v/>
      </c>
      <c r="J12" s="16">
        <f>IF($I12="","",IFERROR($I12-Assumptions!$B$4,""))</f>
        <v/>
      </c>
      <c r="K12" s="17">
        <f>IF($B12="","",IF($F12="","Status missing",IF($F12="Inactive","Inactive",IF($F12="Pending Review","Manual review",IF($H12="","Missing review",IF($I12="","Check date",IF($I12&lt;Assumptions!$B$4,"Past due",IF($I12&lt;=Assumptions!$B$4+Assumptions!$B$8,"Due soon","Current"))))))))</f>
        <v/>
      </c>
      <c r="L12" s="13" t="inlineStr">
        <is>
          <t>Pending</t>
        </is>
      </c>
      <c r="M12" s="17">
        <f>IF($C12="","",IFERROR(VLOOKUP($C12,Assumptions!$D$4:$E$9,2,FALSE),"Check room"))</f>
        <v/>
      </c>
      <c r="N12" s="12" t="inlineStr">
        <is>
          <t>Human review is pending; no outside notification is implied.</t>
        </is>
      </c>
      <c r="O12" s="17">
        <f>IF($B12="","",IF(OR($A12="",$C12="",$D12="",$F12="",$G12="",$L12=""),"Complete required fields",IF(AND($F12="Active",$H12=""),"Add guardian review","Recorded")))</f>
        <v/>
      </c>
    </row>
    <row r="13" ht="34" customHeight="1">
      <c r="A13" s="12" t="inlineStr">
        <is>
          <t>ALR-010</t>
        </is>
      </c>
      <c r="B13" s="12" t="inlineStr">
        <is>
          <t>Fictional Child 010</t>
        </is>
      </c>
      <c r="C13" s="12" t="inlineStr">
        <is>
          <t>Preschool Room B</t>
        </is>
      </c>
      <c r="D13" s="12" t="inlineStr">
        <is>
          <t>Bee sting</t>
        </is>
      </c>
      <c r="E13" s="12" t="inlineStr">
        <is>
          <t>Guardian reports a prior reaction associated with a bee sting.</t>
        </is>
      </c>
      <c r="F13" s="13" t="inlineStr">
        <is>
          <t>Active</t>
        </is>
      </c>
      <c r="G13" s="23" t="n">
        <v>45774</v>
      </c>
      <c r="H13" s="23" t="n">
        <v>46093</v>
      </c>
      <c r="I13" s="24">
        <f>IF(OR($B13="",$F13="",$F13="Inactive",$H13=""),"",IFERROR($H13+Assumptions!$B$5,""))</f>
        <v/>
      </c>
      <c r="J13" s="16">
        <f>IF($I13="","",IFERROR($I13-Assumptions!$B$4,""))</f>
        <v/>
      </c>
      <c r="K13" s="17">
        <f>IF($B13="","",IF($F13="","Status missing",IF($F13="Inactive","Inactive",IF($F13="Pending Review","Manual review",IF($H13="","Missing review",IF($I13="","Check date",IF($I13&lt;Assumptions!$B$4,"Past due",IF($I13&lt;=Assumptions!$B$4+Assumptions!$B$8,"Due soon","Current"))))))))</f>
        <v/>
      </c>
      <c r="L13" s="13" t="inlineStr">
        <is>
          <t>Not Provided</t>
        </is>
      </c>
      <c r="M13" s="17">
        <f>IF($C13="","",IFERROR(VLOOKUP($C13,Assumptions!$D$4:$E$9,2,FALSE),"Check room"))</f>
        <v/>
      </c>
      <c r="N13" s="12" t="inlineStr">
        <is>
          <t>Past-due review and documentation fields require an administrative check.</t>
        </is>
      </c>
      <c r="O13" s="17">
        <f>IF($B13="","",IF(OR($A13="",$C13="",$D13="",$F13="",$G13="",$L13=""),"Complete required fields",IF(AND($F13="Active",$H13=""),"Add guardian review","Recorded")))</f>
        <v/>
      </c>
    </row>
    <row r="14" ht="34" customHeight="1">
      <c r="A14" s="12" t="n"/>
      <c r="B14" s="12" t="n"/>
      <c r="C14" s="12" t="n"/>
      <c r="D14" s="12" t="n"/>
      <c r="E14" s="12" t="n"/>
      <c r="F14" s="13" t="n"/>
      <c r="G14" s="23" t="n"/>
      <c r="H14" s="23" t="n"/>
      <c r="I14" s="24">
        <f>IF(OR($B14="",$F14="",$F14="Inactive",$H14=""),"",IFERROR($H14+Assumptions!$B$5,""))</f>
        <v/>
      </c>
      <c r="J14" s="16">
        <f>IF($I14="","",IFERROR($I14-Assumptions!$B$4,""))</f>
        <v/>
      </c>
      <c r="K14" s="17">
        <f>IF($B14="","",IF($F14="","Status missing",IF($F14="Inactive","Inactive",IF($F14="Pending Review","Manual review",IF($H14="","Missing review",IF($I14="","Check date",IF($I14&lt;Assumptions!$B$4,"Past due",IF($I14&lt;=Assumptions!$B$4+Assumptions!$B$8,"Due soon","Current"))))))))</f>
        <v/>
      </c>
      <c r="L14" s="13" t="n"/>
      <c r="M14" s="17">
        <f>IF($C14="","",IFERROR(VLOOKUP($C14,Assumptions!$D$4:$E$9,2,FALSE),"Check room"))</f>
        <v/>
      </c>
      <c r="N14" s="12" t="n"/>
      <c r="O14" s="17">
        <f>IF($B14="","",IF(OR($A14="",$C14="",$D14="",$F14="",$G14="",$L14=""),"Complete required fields",IF(AND($F14="Active",$H14=""),"Add guardian review","Recorded")))</f>
        <v/>
      </c>
    </row>
    <row r="15" ht="34" customHeight="1">
      <c r="A15" s="12" t="n"/>
      <c r="B15" s="12" t="n"/>
      <c r="C15" s="12" t="n"/>
      <c r="D15" s="12" t="n"/>
      <c r="E15" s="12" t="n"/>
      <c r="F15" s="13" t="n"/>
      <c r="G15" s="23" t="n"/>
      <c r="H15" s="23" t="n"/>
      <c r="I15" s="24">
        <f>IF(OR($B15="",$F15="",$F15="Inactive",$H15=""),"",IFERROR($H15+Assumptions!$B$5,""))</f>
        <v/>
      </c>
      <c r="J15" s="16">
        <f>IF($I15="","",IFERROR($I15-Assumptions!$B$4,""))</f>
        <v/>
      </c>
      <c r="K15" s="17">
        <f>IF($B15="","",IF($F15="","Status missing",IF($F15="Inactive","Inactive",IF($F15="Pending Review","Manual review",IF($H15="","Missing review",IF($I15="","Check date",IF($I15&lt;Assumptions!$B$4,"Past due",IF($I15&lt;=Assumptions!$B$4+Assumptions!$B$8,"Due soon","Current"))))))))</f>
        <v/>
      </c>
      <c r="L15" s="13" t="n"/>
      <c r="M15" s="17">
        <f>IF($C15="","",IFERROR(VLOOKUP($C15,Assumptions!$D$4:$E$9,2,FALSE),"Check room"))</f>
        <v/>
      </c>
      <c r="N15" s="12" t="n"/>
      <c r="O15" s="17">
        <f>IF($B15="","",IF(OR($A15="",$C15="",$D15="",$F15="",$G15="",$L15=""),"Complete required fields",IF(AND($F15="Active",$H15=""),"Add guardian review","Recorded")))</f>
        <v/>
      </c>
    </row>
    <row r="16" ht="34" customHeight="1">
      <c r="A16" s="12" t="n"/>
      <c r="B16" s="12" t="n"/>
      <c r="C16" s="12" t="n"/>
      <c r="D16" s="12" t="n"/>
      <c r="E16" s="12" t="n"/>
      <c r="F16" s="13" t="n"/>
      <c r="G16" s="23" t="n"/>
      <c r="H16" s="23" t="n"/>
      <c r="I16" s="24">
        <f>IF(OR($B16="",$F16="",$F16="Inactive",$H16=""),"",IFERROR($H16+Assumptions!$B$5,""))</f>
        <v/>
      </c>
      <c r="J16" s="16">
        <f>IF($I16="","",IFERROR($I16-Assumptions!$B$4,""))</f>
        <v/>
      </c>
      <c r="K16" s="17">
        <f>IF($B16="","",IF($F16="","Status missing",IF($F16="Inactive","Inactive",IF($F16="Pending Review","Manual review",IF($H16="","Missing review",IF($I16="","Check date",IF($I16&lt;Assumptions!$B$4,"Past due",IF($I16&lt;=Assumptions!$B$4+Assumptions!$B$8,"Due soon","Current"))))))))</f>
        <v/>
      </c>
      <c r="L16" s="13" t="n"/>
      <c r="M16" s="17">
        <f>IF($C16="","",IFERROR(VLOOKUP($C16,Assumptions!$D$4:$E$9,2,FALSE),"Check room"))</f>
        <v/>
      </c>
      <c r="N16" s="12" t="n"/>
      <c r="O16" s="17">
        <f>IF($B16="","",IF(OR($A16="",$C16="",$D16="",$F16="",$G16="",$L16=""),"Complete required fields",IF(AND($F16="Active",$H16=""),"Add guardian review","Recorded")))</f>
        <v/>
      </c>
    </row>
    <row r="17" ht="34" customHeight="1">
      <c r="A17" s="12" t="n"/>
      <c r="B17" s="12" t="n"/>
      <c r="C17" s="12" t="n"/>
      <c r="D17" s="12" t="n"/>
      <c r="E17" s="12" t="n"/>
      <c r="F17" s="13" t="n"/>
      <c r="G17" s="23" t="n"/>
      <c r="H17" s="23" t="n"/>
      <c r="I17" s="24">
        <f>IF(OR($B17="",$F17="",$F17="Inactive",$H17=""),"",IFERROR($H17+Assumptions!$B$5,""))</f>
        <v/>
      </c>
      <c r="J17" s="16">
        <f>IF($I17="","",IFERROR($I17-Assumptions!$B$4,""))</f>
        <v/>
      </c>
      <c r="K17" s="17">
        <f>IF($B17="","",IF($F17="","Status missing",IF($F17="Inactive","Inactive",IF($F17="Pending Review","Manual review",IF($H17="","Missing review",IF($I17="","Check date",IF($I17&lt;Assumptions!$B$4,"Past due",IF($I17&lt;=Assumptions!$B$4+Assumptions!$B$8,"Due soon","Current"))))))))</f>
        <v/>
      </c>
      <c r="L17" s="13" t="n"/>
      <c r="M17" s="17">
        <f>IF($C17="","",IFERROR(VLOOKUP($C17,Assumptions!$D$4:$E$9,2,FALSE),"Check room"))</f>
        <v/>
      </c>
      <c r="N17" s="12" t="n"/>
      <c r="O17" s="17">
        <f>IF($B17="","",IF(OR($A17="",$C17="",$D17="",$F17="",$G17="",$L17=""),"Complete required fields",IF(AND($F17="Active",$H17=""),"Add guardian review","Recorded")))</f>
        <v/>
      </c>
    </row>
    <row r="18" ht="34" customHeight="1">
      <c r="A18" s="12" t="n"/>
      <c r="B18" s="12" t="n"/>
      <c r="C18" s="12" t="n"/>
      <c r="D18" s="12" t="n"/>
      <c r="E18" s="12" t="n"/>
      <c r="F18" s="13" t="n"/>
      <c r="G18" s="23" t="n"/>
      <c r="H18" s="23" t="n"/>
      <c r="I18" s="24">
        <f>IF(OR($B18="",$F18="",$F18="Inactive",$H18=""),"",IFERROR($H18+Assumptions!$B$5,""))</f>
        <v/>
      </c>
      <c r="J18" s="16">
        <f>IF($I18="","",IFERROR($I18-Assumptions!$B$4,""))</f>
        <v/>
      </c>
      <c r="K18" s="17">
        <f>IF($B18="","",IF($F18="","Status missing",IF($F18="Inactive","Inactive",IF($F18="Pending Review","Manual review",IF($H18="","Missing review",IF($I18="","Check date",IF($I18&lt;Assumptions!$B$4,"Past due",IF($I18&lt;=Assumptions!$B$4+Assumptions!$B$8,"Due soon","Current"))))))))</f>
        <v/>
      </c>
      <c r="L18" s="13" t="n"/>
      <c r="M18" s="17">
        <f>IF($C18="","",IFERROR(VLOOKUP($C18,Assumptions!$D$4:$E$9,2,FALSE),"Check room"))</f>
        <v/>
      </c>
      <c r="N18" s="12" t="n"/>
      <c r="O18" s="17">
        <f>IF($B18="","",IF(OR($A18="",$C18="",$D18="",$F18="",$G18="",$L18=""),"Complete required fields",IF(AND($F18="Active",$H18=""),"Add guardian review","Recorded")))</f>
        <v/>
      </c>
    </row>
    <row r="19" ht="34" customHeight="1">
      <c r="A19" s="12" t="n"/>
      <c r="B19" s="12" t="n"/>
      <c r="C19" s="12" t="n"/>
      <c r="D19" s="12" t="n"/>
      <c r="E19" s="12" t="n"/>
      <c r="F19" s="13" t="n"/>
      <c r="G19" s="23" t="n"/>
      <c r="H19" s="23" t="n"/>
      <c r="I19" s="24">
        <f>IF(OR($B19="",$F19="",$F19="Inactive",$H19=""),"",IFERROR($H19+Assumptions!$B$5,""))</f>
        <v/>
      </c>
      <c r="J19" s="16">
        <f>IF($I19="","",IFERROR($I19-Assumptions!$B$4,""))</f>
        <v/>
      </c>
      <c r="K19" s="17">
        <f>IF($B19="","",IF($F19="","Status missing",IF($F19="Inactive","Inactive",IF($F19="Pending Review","Manual review",IF($H19="","Missing review",IF($I19="","Check date",IF($I19&lt;Assumptions!$B$4,"Past due",IF($I19&lt;=Assumptions!$B$4+Assumptions!$B$8,"Due soon","Current"))))))))</f>
        <v/>
      </c>
      <c r="L19" s="13" t="n"/>
      <c r="M19" s="17">
        <f>IF($C19="","",IFERROR(VLOOKUP($C19,Assumptions!$D$4:$E$9,2,FALSE),"Check room"))</f>
        <v/>
      </c>
      <c r="N19" s="12" t="n"/>
      <c r="O19" s="17">
        <f>IF($B19="","",IF(OR($A19="",$C19="",$D19="",$F19="",$G19="",$L19=""),"Complete required fields",IF(AND($F19="Active",$H19=""),"Add guardian review","Recorded")))</f>
        <v/>
      </c>
    </row>
    <row r="20" ht="34" customHeight="1">
      <c r="A20" s="12" t="n"/>
      <c r="B20" s="12" t="n"/>
      <c r="C20" s="12" t="n"/>
      <c r="D20" s="12" t="n"/>
      <c r="E20" s="12" t="n"/>
      <c r="F20" s="13" t="n"/>
      <c r="G20" s="23" t="n"/>
      <c r="H20" s="23" t="n"/>
      <c r="I20" s="24">
        <f>IF(OR($B20="",$F20="",$F20="Inactive",$H20=""),"",IFERROR($H20+Assumptions!$B$5,""))</f>
        <v/>
      </c>
      <c r="J20" s="16">
        <f>IF($I20="","",IFERROR($I20-Assumptions!$B$4,""))</f>
        <v/>
      </c>
      <c r="K20" s="17">
        <f>IF($B20="","",IF($F20="","Status missing",IF($F20="Inactive","Inactive",IF($F20="Pending Review","Manual review",IF($H20="","Missing review",IF($I20="","Check date",IF($I20&lt;Assumptions!$B$4,"Past due",IF($I20&lt;=Assumptions!$B$4+Assumptions!$B$8,"Due soon","Current"))))))))</f>
        <v/>
      </c>
      <c r="L20" s="13" t="n"/>
      <c r="M20" s="17">
        <f>IF($C20="","",IFERROR(VLOOKUP($C20,Assumptions!$D$4:$E$9,2,FALSE),"Check room"))</f>
        <v/>
      </c>
      <c r="N20" s="12" t="n"/>
      <c r="O20" s="17">
        <f>IF($B20="","",IF(OR($A20="",$C20="",$D20="",$F20="",$G20="",$L20=""),"Complete required fields",IF(AND($F20="Active",$H20=""),"Add guardian review","Recorded")))</f>
        <v/>
      </c>
    </row>
    <row r="21" ht="34" customHeight="1">
      <c r="A21" s="12" t="n"/>
      <c r="B21" s="12" t="n"/>
      <c r="C21" s="12" t="n"/>
      <c r="D21" s="12" t="n"/>
      <c r="E21" s="12" t="n"/>
      <c r="F21" s="13" t="n"/>
      <c r="G21" s="23" t="n"/>
      <c r="H21" s="23" t="n"/>
      <c r="I21" s="24">
        <f>IF(OR($B21="",$F21="",$F21="Inactive",$H21=""),"",IFERROR($H21+Assumptions!$B$5,""))</f>
        <v/>
      </c>
      <c r="J21" s="16">
        <f>IF($I21="","",IFERROR($I21-Assumptions!$B$4,""))</f>
        <v/>
      </c>
      <c r="K21" s="17">
        <f>IF($B21="","",IF($F21="","Status missing",IF($F21="Inactive","Inactive",IF($F21="Pending Review","Manual review",IF($H21="","Missing review",IF($I21="","Check date",IF($I21&lt;Assumptions!$B$4,"Past due",IF($I21&lt;=Assumptions!$B$4+Assumptions!$B$8,"Due soon","Current"))))))))</f>
        <v/>
      </c>
      <c r="L21" s="13" t="n"/>
      <c r="M21" s="17">
        <f>IF($C21="","",IFERROR(VLOOKUP($C21,Assumptions!$D$4:$E$9,2,FALSE),"Check room"))</f>
        <v/>
      </c>
      <c r="N21" s="12" t="n"/>
      <c r="O21" s="17">
        <f>IF($B21="","",IF(OR($A21="",$C21="",$D21="",$F21="",$G21="",$L21=""),"Complete required fields",IF(AND($F21="Active",$H21=""),"Add guardian review","Recorded")))</f>
        <v/>
      </c>
    </row>
    <row r="22" ht="34" customHeight="1">
      <c r="A22" s="12" t="n"/>
      <c r="B22" s="12" t="n"/>
      <c r="C22" s="12" t="n"/>
      <c r="D22" s="12" t="n"/>
      <c r="E22" s="12" t="n"/>
      <c r="F22" s="13" t="n"/>
      <c r="G22" s="23" t="n"/>
      <c r="H22" s="23" t="n"/>
      <c r="I22" s="24">
        <f>IF(OR($B22="",$F22="",$F22="Inactive",$H22=""),"",IFERROR($H22+Assumptions!$B$5,""))</f>
        <v/>
      </c>
      <c r="J22" s="16">
        <f>IF($I22="","",IFERROR($I22-Assumptions!$B$4,""))</f>
        <v/>
      </c>
      <c r="K22" s="17">
        <f>IF($B22="","",IF($F22="","Status missing",IF($F22="Inactive","Inactive",IF($F22="Pending Review","Manual review",IF($H22="","Missing review",IF($I22="","Check date",IF($I22&lt;Assumptions!$B$4,"Past due",IF($I22&lt;=Assumptions!$B$4+Assumptions!$B$8,"Due soon","Current"))))))))</f>
        <v/>
      </c>
      <c r="L22" s="13" t="n"/>
      <c r="M22" s="17">
        <f>IF($C22="","",IFERROR(VLOOKUP($C22,Assumptions!$D$4:$E$9,2,FALSE),"Check room"))</f>
        <v/>
      </c>
      <c r="N22" s="12" t="n"/>
      <c r="O22" s="17">
        <f>IF($B22="","",IF(OR($A22="",$C22="",$D22="",$F22="",$G22="",$L22=""),"Complete required fields",IF(AND($F22="Active",$H22=""),"Add guardian review","Recorded")))</f>
        <v/>
      </c>
    </row>
    <row r="23" ht="34" customHeight="1">
      <c r="A23" s="12" t="n"/>
      <c r="B23" s="12" t="n"/>
      <c r="C23" s="12" t="n"/>
      <c r="D23" s="12" t="n"/>
      <c r="E23" s="12" t="n"/>
      <c r="F23" s="13" t="n"/>
      <c r="G23" s="23" t="n"/>
      <c r="H23" s="23" t="n"/>
      <c r="I23" s="24">
        <f>IF(OR($B23="",$F23="",$F23="Inactive",$H23=""),"",IFERROR($H23+Assumptions!$B$5,""))</f>
        <v/>
      </c>
      <c r="J23" s="16">
        <f>IF($I23="","",IFERROR($I23-Assumptions!$B$4,""))</f>
        <v/>
      </c>
      <c r="K23" s="17">
        <f>IF($B23="","",IF($F23="","Status missing",IF($F23="Inactive","Inactive",IF($F23="Pending Review","Manual review",IF($H23="","Missing review",IF($I23="","Check date",IF($I23&lt;Assumptions!$B$4,"Past due",IF($I23&lt;=Assumptions!$B$4+Assumptions!$B$8,"Due soon","Current"))))))))</f>
        <v/>
      </c>
      <c r="L23" s="13" t="n"/>
      <c r="M23" s="17">
        <f>IF($C23="","",IFERROR(VLOOKUP($C23,Assumptions!$D$4:$E$9,2,FALSE),"Check room"))</f>
        <v/>
      </c>
      <c r="N23" s="12" t="n"/>
      <c r="O23" s="17">
        <f>IF($B23="","",IF(OR($A23="",$C23="",$D23="",$F23="",$G23="",$L23=""),"Complete required fields",IF(AND($F23="Active",$H23=""),"Add guardian review","Recorded")))</f>
        <v/>
      </c>
    </row>
    <row r="24" ht="34" customHeight="1">
      <c r="A24" s="12" t="n"/>
      <c r="B24" s="12" t="n"/>
      <c r="C24" s="12" t="n"/>
      <c r="D24" s="12" t="n"/>
      <c r="E24" s="12" t="n"/>
      <c r="F24" s="13" t="n"/>
      <c r="G24" s="23" t="n"/>
      <c r="H24" s="23" t="n"/>
      <c r="I24" s="24">
        <f>IF(OR($B24="",$F24="",$F24="Inactive",$H24=""),"",IFERROR($H24+Assumptions!$B$5,""))</f>
        <v/>
      </c>
      <c r="J24" s="16">
        <f>IF($I24="","",IFERROR($I24-Assumptions!$B$4,""))</f>
        <v/>
      </c>
      <c r="K24" s="17">
        <f>IF($B24="","",IF($F24="","Status missing",IF($F24="Inactive","Inactive",IF($F24="Pending Review","Manual review",IF($H24="","Missing review",IF($I24="","Check date",IF($I24&lt;Assumptions!$B$4,"Past due",IF($I24&lt;=Assumptions!$B$4+Assumptions!$B$8,"Due soon","Current"))))))))</f>
        <v/>
      </c>
      <c r="L24" s="13" t="n"/>
      <c r="M24" s="17">
        <f>IF($C24="","",IFERROR(VLOOKUP($C24,Assumptions!$D$4:$E$9,2,FALSE),"Check room"))</f>
        <v/>
      </c>
      <c r="N24" s="12" t="n"/>
      <c r="O24" s="17">
        <f>IF($B24="","",IF(OR($A24="",$C24="",$D24="",$F24="",$G24="",$L24=""),"Complete required fields",IF(AND($F24="Active",$H24=""),"Add guardian review","Recorded")))</f>
        <v/>
      </c>
    </row>
    <row r="25" ht="34" customHeight="1">
      <c r="A25" s="12" t="n"/>
      <c r="B25" s="12" t="n"/>
      <c r="C25" s="12" t="n"/>
      <c r="D25" s="12" t="n"/>
      <c r="E25" s="12" t="n"/>
      <c r="F25" s="13" t="n"/>
      <c r="G25" s="23" t="n"/>
      <c r="H25" s="23" t="n"/>
      <c r="I25" s="24">
        <f>IF(OR($B25="",$F25="",$F25="Inactive",$H25=""),"",IFERROR($H25+Assumptions!$B$5,""))</f>
        <v/>
      </c>
      <c r="J25" s="16">
        <f>IF($I25="","",IFERROR($I25-Assumptions!$B$4,""))</f>
        <v/>
      </c>
      <c r="K25" s="17">
        <f>IF($B25="","",IF($F25="","Status missing",IF($F25="Inactive","Inactive",IF($F25="Pending Review","Manual review",IF($H25="","Missing review",IF($I25="","Check date",IF($I25&lt;Assumptions!$B$4,"Past due",IF($I25&lt;=Assumptions!$B$4+Assumptions!$B$8,"Due soon","Current"))))))))</f>
        <v/>
      </c>
      <c r="L25" s="13" t="n"/>
      <c r="M25" s="17">
        <f>IF($C25="","",IFERROR(VLOOKUP($C25,Assumptions!$D$4:$E$9,2,FALSE),"Check room"))</f>
        <v/>
      </c>
      <c r="N25" s="12" t="n"/>
      <c r="O25" s="17">
        <f>IF($B25="","",IF(OR($A25="",$C25="",$D25="",$F25="",$G25="",$L25=""),"Complete required fields",IF(AND($F25="Active",$H25=""),"Add guardian review","Recorded")))</f>
        <v/>
      </c>
    </row>
    <row r="26" ht="34" customHeight="1">
      <c r="A26" s="12" t="n"/>
      <c r="B26" s="12" t="n"/>
      <c r="C26" s="12" t="n"/>
      <c r="D26" s="12" t="n"/>
      <c r="E26" s="12" t="n"/>
      <c r="F26" s="13" t="n"/>
      <c r="G26" s="23" t="n"/>
      <c r="H26" s="23" t="n"/>
      <c r="I26" s="24">
        <f>IF(OR($B26="",$F26="",$F26="Inactive",$H26=""),"",IFERROR($H26+Assumptions!$B$5,""))</f>
        <v/>
      </c>
      <c r="J26" s="16">
        <f>IF($I26="","",IFERROR($I26-Assumptions!$B$4,""))</f>
        <v/>
      </c>
      <c r="K26" s="17">
        <f>IF($B26="","",IF($F26="","Status missing",IF($F26="Inactive","Inactive",IF($F26="Pending Review","Manual review",IF($H26="","Missing review",IF($I26="","Check date",IF($I26&lt;Assumptions!$B$4,"Past due",IF($I26&lt;=Assumptions!$B$4+Assumptions!$B$8,"Due soon","Current"))))))))</f>
        <v/>
      </c>
      <c r="L26" s="13" t="n"/>
      <c r="M26" s="17">
        <f>IF($C26="","",IFERROR(VLOOKUP($C26,Assumptions!$D$4:$E$9,2,FALSE),"Check room"))</f>
        <v/>
      </c>
      <c r="N26" s="12" t="n"/>
      <c r="O26" s="17">
        <f>IF($B26="","",IF(OR($A26="",$C26="",$D26="",$F26="",$G26="",$L26=""),"Complete required fields",IF(AND($F26="Active",$H26=""),"Add guardian review","Recorded")))</f>
        <v/>
      </c>
    </row>
    <row r="27" ht="34" customHeight="1">
      <c r="A27" s="12" t="n"/>
      <c r="B27" s="12" t="n"/>
      <c r="C27" s="12" t="n"/>
      <c r="D27" s="12" t="n"/>
      <c r="E27" s="12" t="n"/>
      <c r="F27" s="13" t="n"/>
      <c r="G27" s="23" t="n"/>
      <c r="H27" s="23" t="n"/>
      <c r="I27" s="24">
        <f>IF(OR($B27="",$F27="",$F27="Inactive",$H27=""),"",IFERROR($H27+Assumptions!$B$5,""))</f>
        <v/>
      </c>
      <c r="J27" s="16">
        <f>IF($I27="","",IFERROR($I27-Assumptions!$B$4,""))</f>
        <v/>
      </c>
      <c r="K27" s="17">
        <f>IF($B27="","",IF($F27="","Status missing",IF($F27="Inactive","Inactive",IF($F27="Pending Review","Manual review",IF($H27="","Missing review",IF($I27="","Check date",IF($I27&lt;Assumptions!$B$4,"Past due",IF($I27&lt;=Assumptions!$B$4+Assumptions!$B$8,"Due soon","Current"))))))))</f>
        <v/>
      </c>
      <c r="L27" s="13" t="n"/>
      <c r="M27" s="17">
        <f>IF($C27="","",IFERROR(VLOOKUP($C27,Assumptions!$D$4:$E$9,2,FALSE),"Check room"))</f>
        <v/>
      </c>
      <c r="N27" s="12" t="n"/>
      <c r="O27" s="17">
        <f>IF($B27="","",IF(OR($A27="",$C27="",$D27="",$F27="",$G27="",$L27=""),"Complete required fields",IF(AND($F27="Active",$H27=""),"Add guardian review","Recorded")))</f>
        <v/>
      </c>
    </row>
    <row r="28" ht="34" customHeight="1">
      <c r="A28" s="12" t="n"/>
      <c r="B28" s="12" t="n"/>
      <c r="C28" s="12" t="n"/>
      <c r="D28" s="12" t="n"/>
      <c r="E28" s="12" t="n"/>
      <c r="F28" s="13" t="n"/>
      <c r="G28" s="23" t="n"/>
      <c r="H28" s="23" t="n"/>
      <c r="I28" s="24">
        <f>IF(OR($B28="",$F28="",$F28="Inactive",$H28=""),"",IFERROR($H28+Assumptions!$B$5,""))</f>
        <v/>
      </c>
      <c r="J28" s="16">
        <f>IF($I28="","",IFERROR($I28-Assumptions!$B$4,""))</f>
        <v/>
      </c>
      <c r="K28" s="17">
        <f>IF($B28="","",IF($F28="","Status missing",IF($F28="Inactive","Inactive",IF($F28="Pending Review","Manual review",IF($H28="","Missing review",IF($I28="","Check date",IF($I28&lt;Assumptions!$B$4,"Past due",IF($I28&lt;=Assumptions!$B$4+Assumptions!$B$8,"Due soon","Current"))))))))</f>
        <v/>
      </c>
      <c r="L28" s="13" t="n"/>
      <c r="M28" s="17">
        <f>IF($C28="","",IFERROR(VLOOKUP($C28,Assumptions!$D$4:$E$9,2,FALSE),"Check room"))</f>
        <v/>
      </c>
      <c r="N28" s="12" t="n"/>
      <c r="O28" s="17">
        <f>IF($B28="","",IF(OR($A28="",$C28="",$D28="",$F28="",$G28="",$L28=""),"Complete required fields",IF(AND($F28="Active",$H28=""),"Add guardian review","Recorded")))</f>
        <v/>
      </c>
    </row>
    <row r="29" ht="34" customHeight="1">
      <c r="A29" s="12" t="n"/>
      <c r="B29" s="12" t="n"/>
      <c r="C29" s="12" t="n"/>
      <c r="D29" s="12" t="n"/>
      <c r="E29" s="12" t="n"/>
      <c r="F29" s="13" t="n"/>
      <c r="G29" s="23" t="n"/>
      <c r="H29" s="23" t="n"/>
      <c r="I29" s="24">
        <f>IF(OR($B29="",$F29="",$F29="Inactive",$H29=""),"",IFERROR($H29+Assumptions!$B$5,""))</f>
        <v/>
      </c>
      <c r="J29" s="16">
        <f>IF($I29="","",IFERROR($I29-Assumptions!$B$4,""))</f>
        <v/>
      </c>
      <c r="K29" s="17">
        <f>IF($B29="","",IF($F29="","Status missing",IF($F29="Inactive","Inactive",IF($F29="Pending Review","Manual review",IF($H29="","Missing review",IF($I29="","Check date",IF($I29&lt;Assumptions!$B$4,"Past due",IF($I29&lt;=Assumptions!$B$4+Assumptions!$B$8,"Due soon","Current"))))))))</f>
        <v/>
      </c>
      <c r="L29" s="13" t="n"/>
      <c r="M29" s="17">
        <f>IF($C29="","",IFERROR(VLOOKUP($C29,Assumptions!$D$4:$E$9,2,FALSE),"Check room"))</f>
        <v/>
      </c>
      <c r="N29" s="12" t="n"/>
      <c r="O29" s="17">
        <f>IF($B29="","",IF(OR($A29="",$C29="",$D29="",$F29="",$G29="",$L29=""),"Complete required fields",IF(AND($F29="Active",$H29=""),"Add guardian review","Recorded")))</f>
        <v/>
      </c>
    </row>
    <row r="30" ht="34" customHeight="1">
      <c r="A30" s="12" t="n"/>
      <c r="B30" s="12" t="n"/>
      <c r="C30" s="12" t="n"/>
      <c r="D30" s="12" t="n"/>
      <c r="E30" s="12" t="n"/>
      <c r="F30" s="13" t="n"/>
      <c r="G30" s="23" t="n"/>
      <c r="H30" s="23" t="n"/>
      <c r="I30" s="24">
        <f>IF(OR($B30="",$F30="",$F30="Inactive",$H30=""),"",IFERROR($H30+Assumptions!$B$5,""))</f>
        <v/>
      </c>
      <c r="J30" s="16">
        <f>IF($I30="","",IFERROR($I30-Assumptions!$B$4,""))</f>
        <v/>
      </c>
      <c r="K30" s="17">
        <f>IF($B30="","",IF($F30="","Status missing",IF($F30="Inactive","Inactive",IF($F30="Pending Review","Manual review",IF($H30="","Missing review",IF($I30="","Check date",IF($I30&lt;Assumptions!$B$4,"Past due",IF($I30&lt;=Assumptions!$B$4+Assumptions!$B$8,"Due soon","Current"))))))))</f>
        <v/>
      </c>
      <c r="L30" s="13" t="n"/>
      <c r="M30" s="17">
        <f>IF($C30="","",IFERROR(VLOOKUP($C30,Assumptions!$D$4:$E$9,2,FALSE),"Check room"))</f>
        <v/>
      </c>
      <c r="N30" s="12" t="n"/>
      <c r="O30" s="17">
        <f>IF($B30="","",IF(OR($A30="",$C30="",$D30="",$F30="",$G30="",$L30=""),"Complete required fields",IF(AND($F30="Active",$H30=""),"Add guardian review","Recorded")))</f>
        <v/>
      </c>
    </row>
    <row r="31" ht="34" customHeight="1">
      <c r="A31" s="12" t="n"/>
      <c r="B31" s="12" t="n"/>
      <c r="C31" s="12" t="n"/>
      <c r="D31" s="12" t="n"/>
      <c r="E31" s="12" t="n"/>
      <c r="F31" s="13" t="n"/>
      <c r="G31" s="23" t="n"/>
      <c r="H31" s="23" t="n"/>
      <c r="I31" s="24">
        <f>IF(OR($B31="",$F31="",$F31="Inactive",$H31=""),"",IFERROR($H31+Assumptions!$B$5,""))</f>
        <v/>
      </c>
      <c r="J31" s="16">
        <f>IF($I31="","",IFERROR($I31-Assumptions!$B$4,""))</f>
        <v/>
      </c>
      <c r="K31" s="17">
        <f>IF($B31="","",IF($F31="","Status missing",IF($F31="Inactive","Inactive",IF($F31="Pending Review","Manual review",IF($H31="","Missing review",IF($I31="","Check date",IF($I31&lt;Assumptions!$B$4,"Past due",IF($I31&lt;=Assumptions!$B$4+Assumptions!$B$8,"Due soon","Current"))))))))</f>
        <v/>
      </c>
      <c r="L31" s="13" t="n"/>
      <c r="M31" s="17">
        <f>IF($C31="","",IFERROR(VLOOKUP($C31,Assumptions!$D$4:$E$9,2,FALSE),"Check room"))</f>
        <v/>
      </c>
      <c r="N31" s="12" t="n"/>
      <c r="O31" s="17">
        <f>IF($B31="","",IF(OR($A31="",$C31="",$D31="",$F31="",$G31="",$L31=""),"Complete required fields",IF(AND($F31="Active",$H31=""),"Add guardian review","Recorded")))</f>
        <v/>
      </c>
    </row>
    <row r="32" ht="34" customHeight="1">
      <c r="A32" s="12" t="n"/>
      <c r="B32" s="12" t="n"/>
      <c r="C32" s="12" t="n"/>
      <c r="D32" s="12" t="n"/>
      <c r="E32" s="12" t="n"/>
      <c r="F32" s="13" t="n"/>
      <c r="G32" s="23" t="n"/>
      <c r="H32" s="23" t="n"/>
      <c r="I32" s="24">
        <f>IF(OR($B32="",$F32="",$F32="Inactive",$H32=""),"",IFERROR($H32+Assumptions!$B$5,""))</f>
        <v/>
      </c>
      <c r="J32" s="16">
        <f>IF($I32="","",IFERROR($I32-Assumptions!$B$4,""))</f>
        <v/>
      </c>
      <c r="K32" s="17">
        <f>IF($B32="","",IF($F32="","Status missing",IF($F32="Inactive","Inactive",IF($F32="Pending Review","Manual review",IF($H32="","Missing review",IF($I32="","Check date",IF($I32&lt;Assumptions!$B$4,"Past due",IF($I32&lt;=Assumptions!$B$4+Assumptions!$B$8,"Due soon","Current"))))))))</f>
        <v/>
      </c>
      <c r="L32" s="13" t="n"/>
      <c r="M32" s="17">
        <f>IF($C32="","",IFERROR(VLOOKUP($C32,Assumptions!$D$4:$E$9,2,FALSE),"Check room"))</f>
        <v/>
      </c>
      <c r="N32" s="12" t="n"/>
      <c r="O32" s="17">
        <f>IF($B32="","",IF(OR($A32="",$C32="",$D32="",$F32="",$G32="",$L32=""),"Complete required fields",IF(AND($F32="Active",$H32=""),"Add guardian review","Recorded")))</f>
        <v/>
      </c>
    </row>
    <row r="33" ht="34" customHeight="1">
      <c r="A33" s="12" t="n"/>
      <c r="B33" s="12" t="n"/>
      <c r="C33" s="12" t="n"/>
      <c r="D33" s="12" t="n"/>
      <c r="E33" s="12" t="n"/>
      <c r="F33" s="13" t="n"/>
      <c r="G33" s="23" t="n"/>
      <c r="H33" s="23" t="n"/>
      <c r="I33" s="24">
        <f>IF(OR($B33="",$F33="",$F33="Inactive",$H33=""),"",IFERROR($H33+Assumptions!$B$5,""))</f>
        <v/>
      </c>
      <c r="J33" s="16">
        <f>IF($I33="","",IFERROR($I33-Assumptions!$B$4,""))</f>
        <v/>
      </c>
      <c r="K33" s="17">
        <f>IF($B33="","",IF($F33="","Status missing",IF($F33="Inactive","Inactive",IF($F33="Pending Review","Manual review",IF($H33="","Missing review",IF($I33="","Check date",IF($I33&lt;Assumptions!$B$4,"Past due",IF($I33&lt;=Assumptions!$B$4+Assumptions!$B$8,"Due soon","Current"))))))))</f>
        <v/>
      </c>
      <c r="L33" s="13" t="n"/>
      <c r="M33" s="17">
        <f>IF($C33="","",IFERROR(VLOOKUP($C33,Assumptions!$D$4:$E$9,2,FALSE),"Check room"))</f>
        <v/>
      </c>
      <c r="N33" s="12" t="n"/>
      <c r="O33" s="17">
        <f>IF($B33="","",IF(OR($A33="",$C33="",$D33="",$F33="",$G33="",$L33=""),"Complete required fields",IF(AND($F33="Active",$H33=""),"Add guardian review","Recorded")))</f>
        <v/>
      </c>
    </row>
    <row r="34" ht="34" customHeight="1">
      <c r="A34" s="12" t="n"/>
      <c r="B34" s="12" t="n"/>
      <c r="C34" s="12" t="n"/>
      <c r="D34" s="12" t="n"/>
      <c r="E34" s="12" t="n"/>
      <c r="F34" s="13" t="n"/>
      <c r="G34" s="23" t="n"/>
      <c r="H34" s="23" t="n"/>
      <c r="I34" s="24">
        <f>IF(OR($B34="",$F34="",$F34="Inactive",$H34=""),"",IFERROR($H34+Assumptions!$B$5,""))</f>
        <v/>
      </c>
      <c r="J34" s="16">
        <f>IF($I34="","",IFERROR($I34-Assumptions!$B$4,""))</f>
        <v/>
      </c>
      <c r="K34" s="17">
        <f>IF($B34="","",IF($F34="","Status missing",IF($F34="Inactive","Inactive",IF($F34="Pending Review","Manual review",IF($H34="","Missing review",IF($I34="","Check date",IF($I34&lt;Assumptions!$B$4,"Past due",IF($I34&lt;=Assumptions!$B$4+Assumptions!$B$8,"Due soon","Current"))))))))</f>
        <v/>
      </c>
      <c r="L34" s="13" t="n"/>
      <c r="M34" s="17">
        <f>IF($C34="","",IFERROR(VLOOKUP($C34,Assumptions!$D$4:$E$9,2,FALSE),"Check room"))</f>
        <v/>
      </c>
      <c r="N34" s="12" t="n"/>
      <c r="O34" s="17">
        <f>IF($B34="","",IF(OR($A34="",$C34="",$D34="",$F34="",$G34="",$L34=""),"Complete required fields",IF(AND($F34="Active",$H34=""),"Add guardian review","Recorded")))</f>
        <v/>
      </c>
    </row>
    <row r="35" ht="34" customHeight="1">
      <c r="A35" s="12" t="n"/>
      <c r="B35" s="12" t="n"/>
      <c r="C35" s="12" t="n"/>
      <c r="D35" s="12" t="n"/>
      <c r="E35" s="12" t="n"/>
      <c r="F35" s="13" t="n"/>
      <c r="G35" s="23" t="n"/>
      <c r="H35" s="23" t="n"/>
      <c r="I35" s="24">
        <f>IF(OR($B35="",$F35="",$F35="Inactive",$H35=""),"",IFERROR($H35+Assumptions!$B$5,""))</f>
        <v/>
      </c>
      <c r="J35" s="16">
        <f>IF($I35="","",IFERROR($I35-Assumptions!$B$4,""))</f>
        <v/>
      </c>
      <c r="K35" s="17">
        <f>IF($B35="","",IF($F35="","Status missing",IF($F35="Inactive","Inactive",IF($F35="Pending Review","Manual review",IF($H35="","Missing review",IF($I35="","Check date",IF($I35&lt;Assumptions!$B$4,"Past due",IF($I35&lt;=Assumptions!$B$4+Assumptions!$B$8,"Due soon","Current"))))))))</f>
        <v/>
      </c>
      <c r="L35" s="13" t="n"/>
      <c r="M35" s="17">
        <f>IF($C35="","",IFERROR(VLOOKUP($C35,Assumptions!$D$4:$E$9,2,FALSE),"Check room"))</f>
        <v/>
      </c>
      <c r="N35" s="12" t="n"/>
      <c r="O35" s="17">
        <f>IF($B35="","",IF(OR($A35="",$C35="",$D35="",$F35="",$G35="",$L35=""),"Complete required fields",IF(AND($F35="Active",$H35=""),"Add guardian review","Recorded")))</f>
        <v/>
      </c>
    </row>
    <row r="36" ht="34" customHeight="1">
      <c r="A36" s="12" t="n"/>
      <c r="B36" s="12" t="n"/>
      <c r="C36" s="12" t="n"/>
      <c r="D36" s="12" t="n"/>
      <c r="E36" s="12" t="n"/>
      <c r="F36" s="13" t="n"/>
      <c r="G36" s="23" t="n"/>
      <c r="H36" s="23" t="n"/>
      <c r="I36" s="24">
        <f>IF(OR($B36="",$F36="",$F36="Inactive",$H36=""),"",IFERROR($H36+Assumptions!$B$5,""))</f>
        <v/>
      </c>
      <c r="J36" s="16">
        <f>IF($I36="","",IFERROR($I36-Assumptions!$B$4,""))</f>
        <v/>
      </c>
      <c r="K36" s="17">
        <f>IF($B36="","",IF($F36="","Status missing",IF($F36="Inactive","Inactive",IF($F36="Pending Review","Manual review",IF($H36="","Missing review",IF($I36="","Check date",IF($I36&lt;Assumptions!$B$4,"Past due",IF($I36&lt;=Assumptions!$B$4+Assumptions!$B$8,"Due soon","Current"))))))))</f>
        <v/>
      </c>
      <c r="L36" s="13" t="n"/>
      <c r="M36" s="17">
        <f>IF($C36="","",IFERROR(VLOOKUP($C36,Assumptions!$D$4:$E$9,2,FALSE),"Check room"))</f>
        <v/>
      </c>
      <c r="N36" s="12" t="n"/>
      <c r="O36" s="17">
        <f>IF($B36="","",IF(OR($A36="",$C36="",$D36="",$F36="",$G36="",$L36=""),"Complete required fields",IF(AND($F36="Active",$H36=""),"Add guardian review","Recorded")))</f>
        <v/>
      </c>
    </row>
    <row r="37" ht="34" customHeight="1">
      <c r="A37" s="12" t="n"/>
      <c r="B37" s="12" t="n"/>
      <c r="C37" s="12" t="n"/>
      <c r="D37" s="12" t="n"/>
      <c r="E37" s="12" t="n"/>
      <c r="F37" s="13" t="n"/>
      <c r="G37" s="23" t="n"/>
      <c r="H37" s="23" t="n"/>
      <c r="I37" s="24">
        <f>IF(OR($B37="",$F37="",$F37="Inactive",$H37=""),"",IFERROR($H37+Assumptions!$B$5,""))</f>
        <v/>
      </c>
      <c r="J37" s="16">
        <f>IF($I37="","",IFERROR($I37-Assumptions!$B$4,""))</f>
        <v/>
      </c>
      <c r="K37" s="17">
        <f>IF($B37="","",IF($F37="","Status missing",IF($F37="Inactive","Inactive",IF($F37="Pending Review","Manual review",IF($H37="","Missing review",IF($I37="","Check date",IF($I37&lt;Assumptions!$B$4,"Past due",IF($I37&lt;=Assumptions!$B$4+Assumptions!$B$8,"Due soon","Current"))))))))</f>
        <v/>
      </c>
      <c r="L37" s="13" t="n"/>
      <c r="M37" s="17">
        <f>IF($C37="","",IFERROR(VLOOKUP($C37,Assumptions!$D$4:$E$9,2,FALSE),"Check room"))</f>
        <v/>
      </c>
      <c r="N37" s="12" t="n"/>
      <c r="O37" s="17">
        <f>IF($B37="","",IF(OR($A37="",$C37="",$D37="",$F37="",$G37="",$L37=""),"Complete required fields",IF(AND($F37="Active",$H37=""),"Add guardian review","Recorded")))</f>
        <v/>
      </c>
    </row>
    <row r="38" ht="34" customHeight="1">
      <c r="A38" s="12" t="n"/>
      <c r="B38" s="12" t="n"/>
      <c r="C38" s="12" t="n"/>
      <c r="D38" s="12" t="n"/>
      <c r="E38" s="12" t="n"/>
      <c r="F38" s="13" t="n"/>
      <c r="G38" s="23" t="n"/>
      <c r="H38" s="23" t="n"/>
      <c r="I38" s="24">
        <f>IF(OR($B38="",$F38="",$F38="Inactive",$H38=""),"",IFERROR($H38+Assumptions!$B$5,""))</f>
        <v/>
      </c>
      <c r="J38" s="16">
        <f>IF($I38="","",IFERROR($I38-Assumptions!$B$4,""))</f>
        <v/>
      </c>
      <c r="K38" s="17">
        <f>IF($B38="","",IF($F38="","Status missing",IF($F38="Inactive","Inactive",IF($F38="Pending Review","Manual review",IF($H38="","Missing review",IF($I38="","Check date",IF($I38&lt;Assumptions!$B$4,"Past due",IF($I38&lt;=Assumptions!$B$4+Assumptions!$B$8,"Due soon","Current"))))))))</f>
        <v/>
      </c>
      <c r="L38" s="13" t="n"/>
      <c r="M38" s="17">
        <f>IF($C38="","",IFERROR(VLOOKUP($C38,Assumptions!$D$4:$E$9,2,FALSE),"Check room"))</f>
        <v/>
      </c>
      <c r="N38" s="12" t="n"/>
      <c r="O38" s="17">
        <f>IF($B38="","",IF(OR($A38="",$C38="",$D38="",$F38="",$G38="",$L38=""),"Complete required fields",IF(AND($F38="Active",$H38=""),"Add guardian review","Recorded")))</f>
        <v/>
      </c>
    </row>
    <row r="39" ht="34" customHeight="1">
      <c r="A39" s="12" t="n"/>
      <c r="B39" s="12" t="n"/>
      <c r="C39" s="12" t="n"/>
      <c r="D39" s="12" t="n"/>
      <c r="E39" s="12" t="n"/>
      <c r="F39" s="13" t="n"/>
      <c r="G39" s="23" t="n"/>
      <c r="H39" s="23" t="n"/>
      <c r="I39" s="24">
        <f>IF(OR($B39="",$F39="",$F39="Inactive",$H39=""),"",IFERROR($H39+Assumptions!$B$5,""))</f>
        <v/>
      </c>
      <c r="J39" s="16">
        <f>IF($I39="","",IFERROR($I39-Assumptions!$B$4,""))</f>
        <v/>
      </c>
      <c r="K39" s="17">
        <f>IF($B39="","",IF($F39="","Status missing",IF($F39="Inactive","Inactive",IF($F39="Pending Review","Manual review",IF($H39="","Missing review",IF($I39="","Check date",IF($I39&lt;Assumptions!$B$4,"Past due",IF($I39&lt;=Assumptions!$B$4+Assumptions!$B$8,"Due soon","Current"))))))))</f>
        <v/>
      </c>
      <c r="L39" s="13" t="n"/>
      <c r="M39" s="17">
        <f>IF($C39="","",IFERROR(VLOOKUP($C39,Assumptions!$D$4:$E$9,2,FALSE),"Check room"))</f>
        <v/>
      </c>
      <c r="N39" s="12" t="n"/>
      <c r="O39" s="17">
        <f>IF($B39="","",IF(OR($A39="",$C39="",$D39="",$F39="",$G39="",$L39=""),"Complete required fields",IF(AND($F39="Active",$H39=""),"Add guardian review","Recorded")))</f>
        <v/>
      </c>
    </row>
    <row r="40" ht="34" customHeight="1">
      <c r="A40" s="12" t="n"/>
      <c r="B40" s="12" t="n"/>
      <c r="C40" s="12" t="n"/>
      <c r="D40" s="12" t="n"/>
      <c r="E40" s="12" t="n"/>
      <c r="F40" s="13" t="n"/>
      <c r="G40" s="23" t="n"/>
      <c r="H40" s="23" t="n"/>
      <c r="I40" s="24">
        <f>IF(OR($B40="",$F40="",$F40="Inactive",$H40=""),"",IFERROR($H40+Assumptions!$B$5,""))</f>
        <v/>
      </c>
      <c r="J40" s="16">
        <f>IF($I40="","",IFERROR($I40-Assumptions!$B$4,""))</f>
        <v/>
      </c>
      <c r="K40" s="17">
        <f>IF($B40="","",IF($F40="","Status missing",IF($F40="Inactive","Inactive",IF($F40="Pending Review","Manual review",IF($H40="","Missing review",IF($I40="","Check date",IF($I40&lt;Assumptions!$B$4,"Past due",IF($I40&lt;=Assumptions!$B$4+Assumptions!$B$8,"Due soon","Current"))))))))</f>
        <v/>
      </c>
      <c r="L40" s="13" t="n"/>
      <c r="M40" s="17">
        <f>IF($C40="","",IFERROR(VLOOKUP($C40,Assumptions!$D$4:$E$9,2,FALSE),"Check room"))</f>
        <v/>
      </c>
      <c r="N40" s="12" t="n"/>
      <c r="O40" s="17">
        <f>IF($B40="","",IF(OR($A40="",$C40="",$D40="",$F40="",$G40="",$L40=""),"Complete required fields",IF(AND($F40="Active",$H40=""),"Add guardian review","Recorded")))</f>
        <v/>
      </c>
    </row>
    <row r="41" ht="34" customHeight="1">
      <c r="A41" s="12" t="n"/>
      <c r="B41" s="12" t="n"/>
      <c r="C41" s="12" t="n"/>
      <c r="D41" s="12" t="n"/>
      <c r="E41" s="12" t="n"/>
      <c r="F41" s="13" t="n"/>
      <c r="G41" s="23" t="n"/>
      <c r="H41" s="23" t="n"/>
      <c r="I41" s="24">
        <f>IF(OR($B41="",$F41="",$F41="Inactive",$H41=""),"",IFERROR($H41+Assumptions!$B$5,""))</f>
        <v/>
      </c>
      <c r="J41" s="16">
        <f>IF($I41="","",IFERROR($I41-Assumptions!$B$4,""))</f>
        <v/>
      </c>
      <c r="K41" s="17">
        <f>IF($B41="","",IF($F41="","Status missing",IF($F41="Inactive","Inactive",IF($F41="Pending Review","Manual review",IF($H41="","Missing review",IF($I41="","Check date",IF($I41&lt;Assumptions!$B$4,"Past due",IF($I41&lt;=Assumptions!$B$4+Assumptions!$B$8,"Due soon","Current"))))))))</f>
        <v/>
      </c>
      <c r="L41" s="13" t="n"/>
      <c r="M41" s="17">
        <f>IF($C41="","",IFERROR(VLOOKUP($C41,Assumptions!$D$4:$E$9,2,FALSE),"Check room"))</f>
        <v/>
      </c>
      <c r="N41" s="12" t="n"/>
      <c r="O41" s="17">
        <f>IF($B41="","",IF(OR($A41="",$C41="",$D41="",$F41="",$G41="",$L41=""),"Complete required fields",IF(AND($F41="Active",$H41=""),"Add guardian review","Recorded")))</f>
        <v/>
      </c>
    </row>
    <row r="42" ht="34" customHeight="1">
      <c r="A42" s="12" t="n"/>
      <c r="B42" s="12" t="n"/>
      <c r="C42" s="12" t="n"/>
      <c r="D42" s="12" t="n"/>
      <c r="E42" s="12" t="n"/>
      <c r="F42" s="13" t="n"/>
      <c r="G42" s="23" t="n"/>
      <c r="H42" s="23" t="n"/>
      <c r="I42" s="24">
        <f>IF(OR($B42="",$F42="",$F42="Inactive",$H42=""),"",IFERROR($H42+Assumptions!$B$5,""))</f>
        <v/>
      </c>
      <c r="J42" s="16">
        <f>IF($I42="","",IFERROR($I42-Assumptions!$B$4,""))</f>
        <v/>
      </c>
      <c r="K42" s="17">
        <f>IF($B42="","",IF($F42="","Status missing",IF($F42="Inactive","Inactive",IF($F42="Pending Review","Manual review",IF($H42="","Missing review",IF($I42="","Check date",IF($I42&lt;Assumptions!$B$4,"Past due",IF($I42&lt;=Assumptions!$B$4+Assumptions!$B$8,"Due soon","Current"))))))))</f>
        <v/>
      </c>
      <c r="L42" s="13" t="n"/>
      <c r="M42" s="17">
        <f>IF($C42="","",IFERROR(VLOOKUP($C42,Assumptions!$D$4:$E$9,2,FALSE),"Check room"))</f>
        <v/>
      </c>
      <c r="N42" s="12" t="n"/>
      <c r="O42" s="17">
        <f>IF($B42="","",IF(OR($A42="",$C42="",$D42="",$F42="",$G42="",$L42=""),"Complete required fields",IF(AND($F42="Active",$H42=""),"Add guardian review","Recorded")))</f>
        <v/>
      </c>
    </row>
    <row r="43" ht="34" customHeight="1">
      <c r="A43" s="12" t="n"/>
      <c r="B43" s="12" t="n"/>
      <c r="C43" s="12" t="n"/>
      <c r="D43" s="12" t="n"/>
      <c r="E43" s="12" t="n"/>
      <c r="F43" s="13" t="n"/>
      <c r="G43" s="23" t="n"/>
      <c r="H43" s="23" t="n"/>
      <c r="I43" s="24">
        <f>IF(OR($B43="",$F43="",$F43="Inactive",$H43=""),"",IFERROR($H43+Assumptions!$B$5,""))</f>
        <v/>
      </c>
      <c r="J43" s="16">
        <f>IF($I43="","",IFERROR($I43-Assumptions!$B$4,""))</f>
        <v/>
      </c>
      <c r="K43" s="17">
        <f>IF($B43="","",IF($F43="","Status missing",IF($F43="Inactive","Inactive",IF($F43="Pending Review","Manual review",IF($H43="","Missing review",IF($I43="","Check date",IF($I43&lt;Assumptions!$B$4,"Past due",IF($I43&lt;=Assumptions!$B$4+Assumptions!$B$8,"Due soon","Current"))))))))</f>
        <v/>
      </c>
      <c r="L43" s="13" t="n"/>
      <c r="M43" s="17">
        <f>IF($C43="","",IFERROR(VLOOKUP($C43,Assumptions!$D$4:$E$9,2,FALSE),"Check room"))</f>
        <v/>
      </c>
      <c r="N43" s="12" t="n"/>
      <c r="O43" s="17">
        <f>IF($B43="","",IF(OR($A43="",$C43="",$D43="",$F43="",$G43="",$L43=""),"Complete required fields",IF(AND($F43="Active",$H43=""),"Add guardian review","Recorded")))</f>
        <v/>
      </c>
    </row>
    <row r="44" ht="34" customHeight="1">
      <c r="A44" s="12" t="n"/>
      <c r="B44" s="12" t="n"/>
      <c r="C44" s="12" t="n"/>
      <c r="D44" s="12" t="n"/>
      <c r="E44" s="12" t="n"/>
      <c r="F44" s="13" t="n"/>
      <c r="G44" s="23" t="n"/>
      <c r="H44" s="23" t="n"/>
      <c r="I44" s="24">
        <f>IF(OR($B44="",$F44="",$F44="Inactive",$H44=""),"",IFERROR($H44+Assumptions!$B$5,""))</f>
        <v/>
      </c>
      <c r="J44" s="16">
        <f>IF($I44="","",IFERROR($I44-Assumptions!$B$4,""))</f>
        <v/>
      </c>
      <c r="K44" s="17">
        <f>IF($B44="","",IF($F44="","Status missing",IF($F44="Inactive","Inactive",IF($F44="Pending Review","Manual review",IF($H44="","Missing review",IF($I44="","Check date",IF($I44&lt;Assumptions!$B$4,"Past due",IF($I44&lt;=Assumptions!$B$4+Assumptions!$B$8,"Due soon","Current"))))))))</f>
        <v/>
      </c>
      <c r="L44" s="13" t="n"/>
      <c r="M44" s="17">
        <f>IF($C44="","",IFERROR(VLOOKUP($C44,Assumptions!$D$4:$E$9,2,FALSE),"Check room"))</f>
        <v/>
      </c>
      <c r="N44" s="12" t="n"/>
      <c r="O44" s="17">
        <f>IF($B44="","",IF(OR($A44="",$C44="",$D44="",$F44="",$G44="",$L44=""),"Complete required fields",IF(AND($F44="Active",$H44=""),"Add guardian review","Recorded")))</f>
        <v/>
      </c>
    </row>
    <row r="45" ht="34" customHeight="1">
      <c r="A45" s="12" t="n"/>
      <c r="B45" s="12" t="n"/>
      <c r="C45" s="12" t="n"/>
      <c r="D45" s="12" t="n"/>
      <c r="E45" s="12" t="n"/>
      <c r="F45" s="13" t="n"/>
      <c r="G45" s="23" t="n"/>
      <c r="H45" s="23" t="n"/>
      <c r="I45" s="24">
        <f>IF(OR($B45="",$F45="",$F45="Inactive",$H45=""),"",IFERROR($H45+Assumptions!$B$5,""))</f>
        <v/>
      </c>
      <c r="J45" s="16">
        <f>IF($I45="","",IFERROR($I45-Assumptions!$B$4,""))</f>
        <v/>
      </c>
      <c r="K45" s="17">
        <f>IF($B45="","",IF($F45="","Status missing",IF($F45="Inactive","Inactive",IF($F45="Pending Review","Manual review",IF($H45="","Missing review",IF($I45="","Check date",IF($I45&lt;Assumptions!$B$4,"Past due",IF($I45&lt;=Assumptions!$B$4+Assumptions!$B$8,"Due soon","Current"))))))))</f>
        <v/>
      </c>
      <c r="L45" s="13" t="n"/>
      <c r="M45" s="17">
        <f>IF($C45="","",IFERROR(VLOOKUP($C45,Assumptions!$D$4:$E$9,2,FALSE),"Check room"))</f>
        <v/>
      </c>
      <c r="N45" s="12" t="n"/>
      <c r="O45" s="17">
        <f>IF($B45="","",IF(OR($A45="",$C45="",$D45="",$F45="",$G45="",$L45=""),"Complete required fields",IF(AND($F45="Active",$H45=""),"Add guardian review","Recorded")))</f>
        <v/>
      </c>
    </row>
    <row r="46" ht="34" customHeight="1">
      <c r="A46" s="12" t="n"/>
      <c r="B46" s="12" t="n"/>
      <c r="C46" s="12" t="n"/>
      <c r="D46" s="12" t="n"/>
      <c r="E46" s="12" t="n"/>
      <c r="F46" s="13" t="n"/>
      <c r="G46" s="23" t="n"/>
      <c r="H46" s="23" t="n"/>
      <c r="I46" s="24">
        <f>IF(OR($B46="",$F46="",$F46="Inactive",$H46=""),"",IFERROR($H46+Assumptions!$B$5,""))</f>
        <v/>
      </c>
      <c r="J46" s="16">
        <f>IF($I46="","",IFERROR($I46-Assumptions!$B$4,""))</f>
        <v/>
      </c>
      <c r="K46" s="17">
        <f>IF($B46="","",IF($F46="","Status missing",IF($F46="Inactive","Inactive",IF($F46="Pending Review","Manual review",IF($H46="","Missing review",IF($I46="","Check date",IF($I46&lt;Assumptions!$B$4,"Past due",IF($I46&lt;=Assumptions!$B$4+Assumptions!$B$8,"Due soon","Current"))))))))</f>
        <v/>
      </c>
      <c r="L46" s="13" t="n"/>
      <c r="M46" s="17">
        <f>IF($C46="","",IFERROR(VLOOKUP($C46,Assumptions!$D$4:$E$9,2,FALSE),"Check room"))</f>
        <v/>
      </c>
      <c r="N46" s="12" t="n"/>
      <c r="O46" s="17">
        <f>IF($B46="","",IF(OR($A46="",$C46="",$D46="",$F46="",$G46="",$L46=""),"Complete required fields",IF(AND($F46="Active",$H46=""),"Add guardian review","Recorded")))</f>
        <v/>
      </c>
    </row>
    <row r="47" ht="34" customHeight="1">
      <c r="A47" s="12" t="n"/>
      <c r="B47" s="12" t="n"/>
      <c r="C47" s="12" t="n"/>
      <c r="D47" s="12" t="n"/>
      <c r="E47" s="12" t="n"/>
      <c r="F47" s="13" t="n"/>
      <c r="G47" s="23" t="n"/>
      <c r="H47" s="23" t="n"/>
      <c r="I47" s="24">
        <f>IF(OR($B47="",$F47="",$F47="Inactive",$H47=""),"",IFERROR($H47+Assumptions!$B$5,""))</f>
        <v/>
      </c>
      <c r="J47" s="16">
        <f>IF($I47="","",IFERROR($I47-Assumptions!$B$4,""))</f>
        <v/>
      </c>
      <c r="K47" s="17">
        <f>IF($B47="","",IF($F47="","Status missing",IF($F47="Inactive","Inactive",IF($F47="Pending Review","Manual review",IF($H47="","Missing review",IF($I47="","Check date",IF($I47&lt;Assumptions!$B$4,"Past due",IF($I47&lt;=Assumptions!$B$4+Assumptions!$B$8,"Due soon","Current"))))))))</f>
        <v/>
      </c>
      <c r="L47" s="13" t="n"/>
      <c r="M47" s="17">
        <f>IF($C47="","",IFERROR(VLOOKUP($C47,Assumptions!$D$4:$E$9,2,FALSE),"Check room"))</f>
        <v/>
      </c>
      <c r="N47" s="12" t="n"/>
      <c r="O47" s="17">
        <f>IF($B47="","",IF(OR($A47="",$C47="",$D47="",$F47="",$G47="",$L47=""),"Complete required fields",IF(AND($F47="Active",$H47=""),"Add guardian review","Recorded")))</f>
        <v/>
      </c>
    </row>
    <row r="48" ht="34" customHeight="1">
      <c r="A48" s="12" t="n"/>
      <c r="B48" s="12" t="n"/>
      <c r="C48" s="12" t="n"/>
      <c r="D48" s="12" t="n"/>
      <c r="E48" s="12" t="n"/>
      <c r="F48" s="13" t="n"/>
      <c r="G48" s="23" t="n"/>
      <c r="H48" s="23" t="n"/>
      <c r="I48" s="24">
        <f>IF(OR($B48="",$F48="",$F48="Inactive",$H48=""),"",IFERROR($H48+Assumptions!$B$5,""))</f>
        <v/>
      </c>
      <c r="J48" s="16">
        <f>IF($I48="","",IFERROR($I48-Assumptions!$B$4,""))</f>
        <v/>
      </c>
      <c r="K48" s="17">
        <f>IF($B48="","",IF($F48="","Status missing",IF($F48="Inactive","Inactive",IF($F48="Pending Review","Manual review",IF($H48="","Missing review",IF($I48="","Check date",IF($I48&lt;Assumptions!$B$4,"Past due",IF($I48&lt;=Assumptions!$B$4+Assumptions!$B$8,"Due soon","Current"))))))))</f>
        <v/>
      </c>
      <c r="L48" s="13" t="n"/>
      <c r="M48" s="17">
        <f>IF($C48="","",IFERROR(VLOOKUP($C48,Assumptions!$D$4:$E$9,2,FALSE),"Check room"))</f>
        <v/>
      </c>
      <c r="N48" s="12" t="n"/>
      <c r="O48" s="17">
        <f>IF($B48="","",IF(OR($A48="",$C48="",$D48="",$F48="",$G48="",$L48=""),"Complete required fields",IF(AND($F48="Active",$H48=""),"Add guardian review","Recorded")))</f>
        <v/>
      </c>
    </row>
    <row r="49" ht="34" customHeight="1">
      <c r="A49" s="12" t="n"/>
      <c r="B49" s="12" t="n"/>
      <c r="C49" s="12" t="n"/>
      <c r="D49" s="12" t="n"/>
      <c r="E49" s="12" t="n"/>
      <c r="F49" s="13" t="n"/>
      <c r="G49" s="23" t="n"/>
      <c r="H49" s="23" t="n"/>
      <c r="I49" s="24">
        <f>IF(OR($B49="",$F49="",$F49="Inactive",$H49=""),"",IFERROR($H49+Assumptions!$B$5,""))</f>
        <v/>
      </c>
      <c r="J49" s="16">
        <f>IF($I49="","",IFERROR($I49-Assumptions!$B$4,""))</f>
        <v/>
      </c>
      <c r="K49" s="17">
        <f>IF($B49="","",IF($F49="","Status missing",IF($F49="Inactive","Inactive",IF($F49="Pending Review","Manual review",IF($H49="","Missing review",IF($I49="","Check date",IF($I49&lt;Assumptions!$B$4,"Past due",IF($I49&lt;=Assumptions!$B$4+Assumptions!$B$8,"Due soon","Current"))))))))</f>
        <v/>
      </c>
      <c r="L49" s="13" t="n"/>
      <c r="M49" s="17">
        <f>IF($C49="","",IFERROR(VLOOKUP($C49,Assumptions!$D$4:$E$9,2,FALSE),"Check room"))</f>
        <v/>
      </c>
      <c r="N49" s="12" t="n"/>
      <c r="O49" s="17">
        <f>IF($B49="","",IF(OR($A49="",$C49="",$D49="",$F49="",$G49="",$L49=""),"Complete required fields",IF(AND($F49="Active",$H49=""),"Add guardian review","Recorded")))</f>
        <v/>
      </c>
    </row>
    <row r="50" ht="34" customHeight="1">
      <c r="A50" s="12" t="n"/>
      <c r="B50" s="12" t="n"/>
      <c r="C50" s="12" t="n"/>
      <c r="D50" s="12" t="n"/>
      <c r="E50" s="12" t="n"/>
      <c r="F50" s="13" t="n"/>
      <c r="G50" s="23" t="n"/>
      <c r="H50" s="23" t="n"/>
      <c r="I50" s="24">
        <f>IF(OR($B50="",$F50="",$F50="Inactive",$H50=""),"",IFERROR($H50+Assumptions!$B$5,""))</f>
        <v/>
      </c>
      <c r="J50" s="16">
        <f>IF($I50="","",IFERROR($I50-Assumptions!$B$4,""))</f>
        <v/>
      </c>
      <c r="K50" s="17">
        <f>IF($B50="","",IF($F50="","Status missing",IF($F50="Inactive","Inactive",IF($F50="Pending Review","Manual review",IF($H50="","Missing review",IF($I50="","Check date",IF($I50&lt;Assumptions!$B$4,"Past due",IF($I50&lt;=Assumptions!$B$4+Assumptions!$B$8,"Due soon","Current"))))))))</f>
        <v/>
      </c>
      <c r="L50" s="13" t="n"/>
      <c r="M50" s="17">
        <f>IF($C50="","",IFERROR(VLOOKUP($C50,Assumptions!$D$4:$E$9,2,FALSE),"Check room"))</f>
        <v/>
      </c>
      <c r="N50" s="12" t="n"/>
      <c r="O50" s="17">
        <f>IF($B50="","",IF(OR($A50="",$C50="",$D50="",$F50="",$G50="",$L50=""),"Complete required fields",IF(AND($F50="Active",$H50=""),"Add guardian review","Recorded")))</f>
        <v/>
      </c>
    </row>
    <row r="51" ht="34" customHeight="1">
      <c r="A51" s="12" t="n"/>
      <c r="B51" s="12" t="n"/>
      <c r="C51" s="12" t="n"/>
      <c r="D51" s="12" t="n"/>
      <c r="E51" s="12" t="n"/>
      <c r="F51" s="13" t="n"/>
      <c r="G51" s="23" t="n"/>
      <c r="H51" s="23" t="n"/>
      <c r="I51" s="24">
        <f>IF(OR($B51="",$F51="",$F51="Inactive",$H51=""),"",IFERROR($H51+Assumptions!$B$5,""))</f>
        <v/>
      </c>
      <c r="J51" s="16">
        <f>IF($I51="","",IFERROR($I51-Assumptions!$B$4,""))</f>
        <v/>
      </c>
      <c r="K51" s="17">
        <f>IF($B51="","",IF($F51="","Status missing",IF($F51="Inactive","Inactive",IF($F51="Pending Review","Manual review",IF($H51="","Missing review",IF($I51="","Check date",IF($I51&lt;Assumptions!$B$4,"Past due",IF($I51&lt;=Assumptions!$B$4+Assumptions!$B$8,"Due soon","Current"))))))))</f>
        <v/>
      </c>
      <c r="L51" s="13" t="n"/>
      <c r="M51" s="17">
        <f>IF($C51="","",IFERROR(VLOOKUP($C51,Assumptions!$D$4:$E$9,2,FALSE),"Check room"))</f>
        <v/>
      </c>
      <c r="N51" s="12" t="n"/>
      <c r="O51" s="17">
        <f>IF($B51="","",IF(OR($A51="",$C51="",$D51="",$F51="",$G51="",$L51=""),"Complete required fields",IF(AND($F51="Active",$H51=""),"Add guardian review","Recorded")))</f>
        <v/>
      </c>
    </row>
    <row r="52" ht="34" customHeight="1">
      <c r="A52" s="12" t="n"/>
      <c r="B52" s="12" t="n"/>
      <c r="C52" s="12" t="n"/>
      <c r="D52" s="12" t="n"/>
      <c r="E52" s="12" t="n"/>
      <c r="F52" s="13" t="n"/>
      <c r="G52" s="23" t="n"/>
      <c r="H52" s="23" t="n"/>
      <c r="I52" s="24">
        <f>IF(OR($B52="",$F52="",$F52="Inactive",$H52=""),"",IFERROR($H52+Assumptions!$B$5,""))</f>
        <v/>
      </c>
      <c r="J52" s="16">
        <f>IF($I52="","",IFERROR($I52-Assumptions!$B$4,""))</f>
        <v/>
      </c>
      <c r="K52" s="17">
        <f>IF($B52="","",IF($F52="","Status missing",IF($F52="Inactive","Inactive",IF($F52="Pending Review","Manual review",IF($H52="","Missing review",IF($I52="","Check date",IF($I52&lt;Assumptions!$B$4,"Past due",IF($I52&lt;=Assumptions!$B$4+Assumptions!$B$8,"Due soon","Current"))))))))</f>
        <v/>
      </c>
      <c r="L52" s="13" t="n"/>
      <c r="M52" s="17">
        <f>IF($C52="","",IFERROR(VLOOKUP($C52,Assumptions!$D$4:$E$9,2,FALSE),"Check room"))</f>
        <v/>
      </c>
      <c r="N52" s="12" t="n"/>
      <c r="O52" s="17">
        <f>IF($B52="","",IF(OR($A52="",$C52="",$D52="",$F52="",$G52="",$L52=""),"Complete required fields",IF(AND($F52="Active",$H52=""),"Add guardian review","Recorded")))</f>
        <v/>
      </c>
    </row>
    <row r="53" ht="34" customHeight="1">
      <c r="A53" s="12" t="n"/>
      <c r="B53" s="12" t="n"/>
      <c r="C53" s="12" t="n"/>
      <c r="D53" s="12" t="n"/>
      <c r="E53" s="12" t="n"/>
      <c r="F53" s="13" t="n"/>
      <c r="G53" s="23" t="n"/>
      <c r="H53" s="23" t="n"/>
      <c r="I53" s="24">
        <f>IF(OR($B53="",$F53="",$F53="Inactive",$H53=""),"",IFERROR($H53+Assumptions!$B$5,""))</f>
        <v/>
      </c>
      <c r="J53" s="16">
        <f>IF($I53="","",IFERROR($I53-Assumptions!$B$4,""))</f>
        <v/>
      </c>
      <c r="K53" s="17">
        <f>IF($B53="","",IF($F53="","Status missing",IF($F53="Inactive","Inactive",IF($F53="Pending Review","Manual review",IF($H53="","Missing review",IF($I53="","Check date",IF($I53&lt;Assumptions!$B$4,"Past due",IF($I53&lt;=Assumptions!$B$4+Assumptions!$B$8,"Due soon","Current"))))))))</f>
        <v/>
      </c>
      <c r="L53" s="13" t="n"/>
      <c r="M53" s="17">
        <f>IF($C53="","",IFERROR(VLOOKUP($C53,Assumptions!$D$4:$E$9,2,FALSE),"Check room"))</f>
        <v/>
      </c>
      <c r="N53" s="12" t="n"/>
      <c r="O53" s="17">
        <f>IF($B53="","",IF(OR($A53="",$C53="",$D53="",$F53="",$G53="",$L53=""),"Complete required fields",IF(AND($F53="Active",$H53=""),"Add guardian review","Recorded")))</f>
        <v/>
      </c>
    </row>
    <row r="54" ht="34" customHeight="1">
      <c r="A54" s="12" t="n"/>
      <c r="B54" s="12" t="n"/>
      <c r="C54" s="12" t="n"/>
      <c r="D54" s="12" t="n"/>
      <c r="E54" s="12" t="n"/>
      <c r="F54" s="13" t="n"/>
      <c r="G54" s="23" t="n"/>
      <c r="H54" s="23" t="n"/>
      <c r="I54" s="24">
        <f>IF(OR($B54="",$F54="",$F54="Inactive",$H54=""),"",IFERROR($H54+Assumptions!$B$5,""))</f>
        <v/>
      </c>
      <c r="J54" s="16">
        <f>IF($I54="","",IFERROR($I54-Assumptions!$B$4,""))</f>
        <v/>
      </c>
      <c r="K54" s="17">
        <f>IF($B54="","",IF($F54="","Status missing",IF($F54="Inactive","Inactive",IF($F54="Pending Review","Manual review",IF($H54="","Missing review",IF($I54="","Check date",IF($I54&lt;Assumptions!$B$4,"Past due",IF($I54&lt;=Assumptions!$B$4+Assumptions!$B$8,"Due soon","Current"))))))))</f>
        <v/>
      </c>
      <c r="L54" s="13" t="n"/>
      <c r="M54" s="17">
        <f>IF($C54="","",IFERROR(VLOOKUP($C54,Assumptions!$D$4:$E$9,2,FALSE),"Check room"))</f>
        <v/>
      </c>
      <c r="N54" s="12" t="n"/>
      <c r="O54" s="17">
        <f>IF($B54="","",IF(OR($A54="",$C54="",$D54="",$F54="",$G54="",$L54=""),"Complete required fields",IF(AND($F54="Active",$H54=""),"Add guardian review","Recorded")))</f>
        <v/>
      </c>
    </row>
    <row r="55" ht="34" customHeight="1">
      <c r="A55" s="12" t="n"/>
      <c r="B55" s="12" t="n"/>
      <c r="C55" s="12" t="n"/>
      <c r="D55" s="12" t="n"/>
      <c r="E55" s="12" t="n"/>
      <c r="F55" s="13" t="n"/>
      <c r="G55" s="23" t="n"/>
      <c r="H55" s="23" t="n"/>
      <c r="I55" s="24">
        <f>IF(OR($B55="",$F55="",$F55="Inactive",$H55=""),"",IFERROR($H55+Assumptions!$B$5,""))</f>
        <v/>
      </c>
      <c r="J55" s="16">
        <f>IF($I55="","",IFERROR($I55-Assumptions!$B$4,""))</f>
        <v/>
      </c>
      <c r="K55" s="17">
        <f>IF($B55="","",IF($F55="","Status missing",IF($F55="Inactive","Inactive",IF($F55="Pending Review","Manual review",IF($H55="","Missing review",IF($I55="","Check date",IF($I55&lt;Assumptions!$B$4,"Past due",IF($I55&lt;=Assumptions!$B$4+Assumptions!$B$8,"Due soon","Current"))))))))</f>
        <v/>
      </c>
      <c r="L55" s="13" t="n"/>
      <c r="M55" s="17">
        <f>IF($C55="","",IFERROR(VLOOKUP($C55,Assumptions!$D$4:$E$9,2,FALSE),"Check room"))</f>
        <v/>
      </c>
      <c r="N55" s="12" t="n"/>
      <c r="O55" s="17">
        <f>IF($B55="","",IF(OR($A55="",$C55="",$D55="",$F55="",$G55="",$L55=""),"Complete required fields",IF(AND($F55="Active",$H55=""),"Add guardian review","Recorded")))</f>
        <v/>
      </c>
    </row>
    <row r="56" ht="34" customHeight="1">
      <c r="A56" s="12" t="n"/>
      <c r="B56" s="12" t="n"/>
      <c r="C56" s="12" t="n"/>
      <c r="D56" s="12" t="n"/>
      <c r="E56" s="12" t="n"/>
      <c r="F56" s="13" t="n"/>
      <c r="G56" s="23" t="n"/>
      <c r="H56" s="23" t="n"/>
      <c r="I56" s="24">
        <f>IF(OR($B56="",$F56="",$F56="Inactive",$H56=""),"",IFERROR($H56+Assumptions!$B$5,""))</f>
        <v/>
      </c>
      <c r="J56" s="16">
        <f>IF($I56="","",IFERROR($I56-Assumptions!$B$4,""))</f>
        <v/>
      </c>
      <c r="K56" s="17">
        <f>IF($B56="","",IF($F56="","Status missing",IF($F56="Inactive","Inactive",IF($F56="Pending Review","Manual review",IF($H56="","Missing review",IF($I56="","Check date",IF($I56&lt;Assumptions!$B$4,"Past due",IF($I56&lt;=Assumptions!$B$4+Assumptions!$B$8,"Due soon","Current"))))))))</f>
        <v/>
      </c>
      <c r="L56" s="13" t="n"/>
      <c r="M56" s="17">
        <f>IF($C56="","",IFERROR(VLOOKUP($C56,Assumptions!$D$4:$E$9,2,FALSE),"Check room"))</f>
        <v/>
      </c>
      <c r="N56" s="12" t="n"/>
      <c r="O56" s="17">
        <f>IF($B56="","",IF(OR($A56="",$C56="",$D56="",$F56="",$G56="",$L56=""),"Complete required fields",IF(AND($F56="Active",$H56=""),"Add guardian review","Recorded")))</f>
        <v/>
      </c>
    </row>
    <row r="57" ht="34" customHeight="1">
      <c r="A57" s="12" t="n"/>
      <c r="B57" s="12" t="n"/>
      <c r="C57" s="12" t="n"/>
      <c r="D57" s="12" t="n"/>
      <c r="E57" s="12" t="n"/>
      <c r="F57" s="13" t="n"/>
      <c r="G57" s="23" t="n"/>
      <c r="H57" s="23" t="n"/>
      <c r="I57" s="24">
        <f>IF(OR($B57="",$F57="",$F57="Inactive",$H57=""),"",IFERROR($H57+Assumptions!$B$5,""))</f>
        <v/>
      </c>
      <c r="J57" s="16">
        <f>IF($I57="","",IFERROR($I57-Assumptions!$B$4,""))</f>
        <v/>
      </c>
      <c r="K57" s="17">
        <f>IF($B57="","",IF($F57="","Status missing",IF($F57="Inactive","Inactive",IF($F57="Pending Review","Manual review",IF($H57="","Missing review",IF($I57="","Check date",IF($I57&lt;Assumptions!$B$4,"Past due",IF($I57&lt;=Assumptions!$B$4+Assumptions!$B$8,"Due soon","Current"))))))))</f>
        <v/>
      </c>
      <c r="L57" s="13" t="n"/>
      <c r="M57" s="17">
        <f>IF($C57="","",IFERROR(VLOOKUP($C57,Assumptions!$D$4:$E$9,2,FALSE),"Check room"))</f>
        <v/>
      </c>
      <c r="N57" s="12" t="n"/>
      <c r="O57" s="17">
        <f>IF($B57="","",IF(OR($A57="",$C57="",$D57="",$F57="",$G57="",$L57=""),"Complete required fields",IF(AND($F57="Active",$H57=""),"Add guardian review","Recorded")))</f>
        <v/>
      </c>
    </row>
    <row r="58" ht="34" customHeight="1">
      <c r="A58" s="12" t="n"/>
      <c r="B58" s="12" t="n"/>
      <c r="C58" s="12" t="n"/>
      <c r="D58" s="12" t="n"/>
      <c r="E58" s="12" t="n"/>
      <c r="F58" s="13" t="n"/>
      <c r="G58" s="23" t="n"/>
      <c r="H58" s="23" t="n"/>
      <c r="I58" s="24">
        <f>IF(OR($B58="",$F58="",$F58="Inactive",$H58=""),"",IFERROR($H58+Assumptions!$B$5,""))</f>
        <v/>
      </c>
      <c r="J58" s="16">
        <f>IF($I58="","",IFERROR($I58-Assumptions!$B$4,""))</f>
        <v/>
      </c>
      <c r="K58" s="17">
        <f>IF($B58="","",IF($F58="","Status missing",IF($F58="Inactive","Inactive",IF($F58="Pending Review","Manual review",IF($H58="","Missing review",IF($I58="","Check date",IF($I58&lt;Assumptions!$B$4,"Past due",IF($I58&lt;=Assumptions!$B$4+Assumptions!$B$8,"Due soon","Current"))))))))</f>
        <v/>
      </c>
      <c r="L58" s="13" t="n"/>
      <c r="M58" s="17">
        <f>IF($C58="","",IFERROR(VLOOKUP($C58,Assumptions!$D$4:$E$9,2,FALSE),"Check room"))</f>
        <v/>
      </c>
      <c r="N58" s="12" t="n"/>
      <c r="O58" s="17">
        <f>IF($B58="","",IF(OR($A58="",$C58="",$D58="",$F58="",$G58="",$L58=""),"Complete required fields",IF(AND($F58="Active",$H58=""),"Add guardian review","Recorded")))</f>
        <v/>
      </c>
    </row>
    <row r="59" ht="34" customHeight="1">
      <c r="A59" s="12" t="n"/>
      <c r="B59" s="12" t="n"/>
      <c r="C59" s="12" t="n"/>
      <c r="D59" s="12" t="n"/>
      <c r="E59" s="12" t="n"/>
      <c r="F59" s="13" t="n"/>
      <c r="G59" s="23" t="n"/>
      <c r="H59" s="23" t="n"/>
      <c r="I59" s="24">
        <f>IF(OR($B59="",$F59="",$F59="Inactive",$H59=""),"",IFERROR($H59+Assumptions!$B$5,""))</f>
        <v/>
      </c>
      <c r="J59" s="16">
        <f>IF($I59="","",IFERROR($I59-Assumptions!$B$4,""))</f>
        <v/>
      </c>
      <c r="K59" s="17">
        <f>IF($B59="","",IF($F59="","Status missing",IF($F59="Inactive","Inactive",IF($F59="Pending Review","Manual review",IF($H59="","Missing review",IF($I59="","Check date",IF($I59&lt;Assumptions!$B$4,"Past due",IF($I59&lt;=Assumptions!$B$4+Assumptions!$B$8,"Due soon","Current"))))))))</f>
        <v/>
      </c>
      <c r="L59" s="13" t="n"/>
      <c r="M59" s="17">
        <f>IF($C59="","",IFERROR(VLOOKUP($C59,Assumptions!$D$4:$E$9,2,FALSE),"Check room"))</f>
        <v/>
      </c>
      <c r="N59" s="12" t="n"/>
      <c r="O59" s="17">
        <f>IF($B59="","",IF(OR($A59="",$C59="",$D59="",$F59="",$G59="",$L59=""),"Complete required fields",IF(AND($F59="Active",$H59=""),"Add guardian review","Recorded")))</f>
        <v/>
      </c>
    </row>
    <row r="60" ht="34" customHeight="1">
      <c r="A60" s="12" t="n"/>
      <c r="B60" s="12" t="n"/>
      <c r="C60" s="12" t="n"/>
      <c r="D60" s="12" t="n"/>
      <c r="E60" s="12" t="n"/>
      <c r="F60" s="13" t="n"/>
      <c r="G60" s="23" t="n"/>
      <c r="H60" s="23" t="n"/>
      <c r="I60" s="24">
        <f>IF(OR($B60="",$F60="",$F60="Inactive",$H60=""),"",IFERROR($H60+Assumptions!$B$5,""))</f>
        <v/>
      </c>
      <c r="J60" s="16">
        <f>IF($I60="","",IFERROR($I60-Assumptions!$B$4,""))</f>
        <v/>
      </c>
      <c r="K60" s="17">
        <f>IF($B60="","",IF($F60="","Status missing",IF($F60="Inactive","Inactive",IF($F60="Pending Review","Manual review",IF($H60="","Missing review",IF($I60="","Check date",IF($I60&lt;Assumptions!$B$4,"Past due",IF($I60&lt;=Assumptions!$B$4+Assumptions!$B$8,"Due soon","Current"))))))))</f>
        <v/>
      </c>
      <c r="L60" s="13" t="n"/>
      <c r="M60" s="17">
        <f>IF($C60="","",IFERROR(VLOOKUP($C60,Assumptions!$D$4:$E$9,2,FALSE),"Check room"))</f>
        <v/>
      </c>
      <c r="N60" s="12" t="n"/>
      <c r="O60" s="17">
        <f>IF($B60="","",IF(OR($A60="",$C60="",$D60="",$F60="",$G60="",$L60=""),"Complete required fields",IF(AND($F60="Active",$H60=""),"Add guardian review","Recorded")))</f>
        <v/>
      </c>
    </row>
    <row r="61" ht="34" customHeight="1">
      <c r="A61" s="12" t="n"/>
      <c r="B61" s="12" t="n"/>
      <c r="C61" s="12" t="n"/>
      <c r="D61" s="12" t="n"/>
      <c r="E61" s="12" t="n"/>
      <c r="F61" s="13" t="n"/>
      <c r="G61" s="23" t="n"/>
      <c r="H61" s="23" t="n"/>
      <c r="I61" s="24">
        <f>IF(OR($B61="",$F61="",$F61="Inactive",$H61=""),"",IFERROR($H61+Assumptions!$B$5,""))</f>
        <v/>
      </c>
      <c r="J61" s="16">
        <f>IF($I61="","",IFERROR($I61-Assumptions!$B$4,""))</f>
        <v/>
      </c>
      <c r="K61" s="17">
        <f>IF($B61="","",IF($F61="","Status missing",IF($F61="Inactive","Inactive",IF($F61="Pending Review","Manual review",IF($H61="","Missing review",IF($I61="","Check date",IF($I61&lt;Assumptions!$B$4,"Past due",IF($I61&lt;=Assumptions!$B$4+Assumptions!$B$8,"Due soon","Current"))))))))</f>
        <v/>
      </c>
      <c r="L61" s="13" t="n"/>
      <c r="M61" s="17">
        <f>IF($C61="","",IFERROR(VLOOKUP($C61,Assumptions!$D$4:$E$9,2,FALSE),"Check room"))</f>
        <v/>
      </c>
      <c r="N61" s="12" t="n"/>
      <c r="O61" s="17">
        <f>IF($B61="","",IF(OR($A61="",$C61="",$D61="",$F61="",$G61="",$L61=""),"Complete required fields",IF(AND($F61="Active",$H61=""),"Add guardian review","Recorded")))</f>
        <v/>
      </c>
    </row>
    <row r="62" ht="34" customHeight="1">
      <c r="A62" s="12" t="n"/>
      <c r="B62" s="12" t="n"/>
      <c r="C62" s="12" t="n"/>
      <c r="D62" s="12" t="n"/>
      <c r="E62" s="12" t="n"/>
      <c r="F62" s="13" t="n"/>
      <c r="G62" s="23" t="n"/>
      <c r="H62" s="23" t="n"/>
      <c r="I62" s="24">
        <f>IF(OR($B62="",$F62="",$F62="Inactive",$H62=""),"",IFERROR($H62+Assumptions!$B$5,""))</f>
        <v/>
      </c>
      <c r="J62" s="16">
        <f>IF($I62="","",IFERROR($I62-Assumptions!$B$4,""))</f>
        <v/>
      </c>
      <c r="K62" s="17">
        <f>IF($B62="","",IF($F62="","Status missing",IF($F62="Inactive","Inactive",IF($F62="Pending Review","Manual review",IF($H62="","Missing review",IF($I62="","Check date",IF($I62&lt;Assumptions!$B$4,"Past due",IF($I62&lt;=Assumptions!$B$4+Assumptions!$B$8,"Due soon","Current"))))))))</f>
        <v/>
      </c>
      <c r="L62" s="13" t="n"/>
      <c r="M62" s="17">
        <f>IF($C62="","",IFERROR(VLOOKUP($C62,Assumptions!$D$4:$E$9,2,FALSE),"Check room"))</f>
        <v/>
      </c>
      <c r="N62" s="12" t="n"/>
      <c r="O62" s="17">
        <f>IF($B62="","",IF(OR($A62="",$C62="",$D62="",$F62="",$G62="",$L62=""),"Complete required fields",IF(AND($F62="Active",$H62=""),"Add guardian review","Recorded")))</f>
        <v/>
      </c>
    </row>
    <row r="63" ht="34" customHeight="1">
      <c r="A63" s="12" t="n"/>
      <c r="B63" s="12" t="n"/>
      <c r="C63" s="12" t="n"/>
      <c r="D63" s="12" t="n"/>
      <c r="E63" s="12" t="n"/>
      <c r="F63" s="13" t="n"/>
      <c r="G63" s="23" t="n"/>
      <c r="H63" s="23" t="n"/>
      <c r="I63" s="24">
        <f>IF(OR($B63="",$F63="",$F63="Inactive",$H63=""),"",IFERROR($H63+Assumptions!$B$5,""))</f>
        <v/>
      </c>
      <c r="J63" s="16">
        <f>IF($I63="","",IFERROR($I63-Assumptions!$B$4,""))</f>
        <v/>
      </c>
      <c r="K63" s="17">
        <f>IF($B63="","",IF($F63="","Status missing",IF($F63="Inactive","Inactive",IF($F63="Pending Review","Manual review",IF($H63="","Missing review",IF($I63="","Check date",IF($I63&lt;Assumptions!$B$4,"Past due",IF($I63&lt;=Assumptions!$B$4+Assumptions!$B$8,"Due soon","Current"))))))))</f>
        <v/>
      </c>
      <c r="L63" s="13" t="n"/>
      <c r="M63" s="17">
        <f>IF($C63="","",IFERROR(VLOOKUP($C63,Assumptions!$D$4:$E$9,2,FALSE),"Check room"))</f>
        <v/>
      </c>
      <c r="N63" s="12" t="n"/>
      <c r="O63" s="17">
        <f>IF($B63="","",IF(OR($A63="",$C63="",$D63="",$F63="",$G63="",$L63=""),"Complete required fields",IF(AND($F63="Active",$H63=""),"Add guardian review","Recorded")))</f>
        <v/>
      </c>
    </row>
    <row r="64" ht="34" customHeight="1">
      <c r="A64" s="12" t="n"/>
      <c r="B64" s="12" t="n"/>
      <c r="C64" s="12" t="n"/>
      <c r="D64" s="12" t="n"/>
      <c r="E64" s="12" t="n"/>
      <c r="F64" s="13" t="n"/>
      <c r="G64" s="23" t="n"/>
      <c r="H64" s="23" t="n"/>
      <c r="I64" s="24">
        <f>IF(OR($B64="",$F64="",$F64="Inactive",$H64=""),"",IFERROR($H64+Assumptions!$B$5,""))</f>
        <v/>
      </c>
      <c r="J64" s="16">
        <f>IF($I64="","",IFERROR($I64-Assumptions!$B$4,""))</f>
        <v/>
      </c>
      <c r="K64" s="17">
        <f>IF($B64="","",IF($F64="","Status missing",IF($F64="Inactive","Inactive",IF($F64="Pending Review","Manual review",IF($H64="","Missing review",IF($I64="","Check date",IF($I64&lt;Assumptions!$B$4,"Past due",IF($I64&lt;=Assumptions!$B$4+Assumptions!$B$8,"Due soon","Current"))))))))</f>
        <v/>
      </c>
      <c r="L64" s="13" t="n"/>
      <c r="M64" s="17">
        <f>IF($C64="","",IFERROR(VLOOKUP($C64,Assumptions!$D$4:$E$9,2,FALSE),"Check room"))</f>
        <v/>
      </c>
      <c r="N64" s="12" t="n"/>
      <c r="O64" s="17">
        <f>IF($B64="","",IF(OR($A64="",$C64="",$D64="",$F64="",$G64="",$L64=""),"Complete required fields",IF(AND($F64="Active",$H64=""),"Add guardian review","Recorded")))</f>
        <v/>
      </c>
    </row>
    <row r="65" ht="34" customHeight="1">
      <c r="A65" s="12" t="n"/>
      <c r="B65" s="12" t="n"/>
      <c r="C65" s="12" t="n"/>
      <c r="D65" s="12" t="n"/>
      <c r="E65" s="12" t="n"/>
      <c r="F65" s="13" t="n"/>
      <c r="G65" s="23" t="n"/>
      <c r="H65" s="23" t="n"/>
      <c r="I65" s="24">
        <f>IF(OR($B65="",$F65="",$F65="Inactive",$H65=""),"",IFERROR($H65+Assumptions!$B$5,""))</f>
        <v/>
      </c>
      <c r="J65" s="16">
        <f>IF($I65="","",IFERROR($I65-Assumptions!$B$4,""))</f>
        <v/>
      </c>
      <c r="K65" s="17">
        <f>IF($B65="","",IF($F65="","Status missing",IF($F65="Inactive","Inactive",IF($F65="Pending Review","Manual review",IF($H65="","Missing review",IF($I65="","Check date",IF($I65&lt;Assumptions!$B$4,"Past due",IF($I65&lt;=Assumptions!$B$4+Assumptions!$B$8,"Due soon","Current"))))))))</f>
        <v/>
      </c>
      <c r="L65" s="13" t="n"/>
      <c r="M65" s="17">
        <f>IF($C65="","",IFERROR(VLOOKUP($C65,Assumptions!$D$4:$E$9,2,FALSE),"Check room"))</f>
        <v/>
      </c>
      <c r="N65" s="12" t="n"/>
      <c r="O65" s="17">
        <f>IF($B65="","",IF(OR($A65="",$C65="",$D65="",$F65="",$G65="",$L65=""),"Complete required fields",IF(AND($F65="Active",$H65=""),"Add guardian review","Recorded")))</f>
        <v/>
      </c>
    </row>
    <row r="66" ht="34" customHeight="1">
      <c r="A66" s="12" t="n"/>
      <c r="B66" s="12" t="n"/>
      <c r="C66" s="12" t="n"/>
      <c r="D66" s="12" t="n"/>
      <c r="E66" s="12" t="n"/>
      <c r="F66" s="13" t="n"/>
      <c r="G66" s="23" t="n"/>
      <c r="H66" s="23" t="n"/>
      <c r="I66" s="24">
        <f>IF(OR($B66="",$F66="",$F66="Inactive",$H66=""),"",IFERROR($H66+Assumptions!$B$5,""))</f>
        <v/>
      </c>
      <c r="J66" s="16">
        <f>IF($I66="","",IFERROR($I66-Assumptions!$B$4,""))</f>
        <v/>
      </c>
      <c r="K66" s="17">
        <f>IF($B66="","",IF($F66="","Status missing",IF($F66="Inactive","Inactive",IF($F66="Pending Review","Manual review",IF($H66="","Missing review",IF($I66="","Check date",IF($I66&lt;Assumptions!$B$4,"Past due",IF($I66&lt;=Assumptions!$B$4+Assumptions!$B$8,"Due soon","Current"))))))))</f>
        <v/>
      </c>
      <c r="L66" s="13" t="n"/>
      <c r="M66" s="17">
        <f>IF($C66="","",IFERROR(VLOOKUP($C66,Assumptions!$D$4:$E$9,2,FALSE),"Check room"))</f>
        <v/>
      </c>
      <c r="N66" s="12" t="n"/>
      <c r="O66" s="17">
        <f>IF($B66="","",IF(OR($A66="",$C66="",$D66="",$F66="",$G66="",$L66=""),"Complete required fields",IF(AND($F66="Active",$H66=""),"Add guardian review","Recorded")))</f>
        <v/>
      </c>
    </row>
    <row r="67" ht="34" customHeight="1">
      <c r="A67" s="12" t="n"/>
      <c r="B67" s="12" t="n"/>
      <c r="C67" s="12" t="n"/>
      <c r="D67" s="12" t="n"/>
      <c r="E67" s="12" t="n"/>
      <c r="F67" s="13" t="n"/>
      <c r="G67" s="23" t="n"/>
      <c r="H67" s="23" t="n"/>
      <c r="I67" s="24">
        <f>IF(OR($B67="",$F67="",$F67="Inactive",$H67=""),"",IFERROR($H67+Assumptions!$B$5,""))</f>
        <v/>
      </c>
      <c r="J67" s="16">
        <f>IF($I67="","",IFERROR($I67-Assumptions!$B$4,""))</f>
        <v/>
      </c>
      <c r="K67" s="17">
        <f>IF($B67="","",IF($F67="","Status missing",IF($F67="Inactive","Inactive",IF($F67="Pending Review","Manual review",IF($H67="","Missing review",IF($I67="","Check date",IF($I67&lt;Assumptions!$B$4,"Past due",IF($I67&lt;=Assumptions!$B$4+Assumptions!$B$8,"Due soon","Current"))))))))</f>
        <v/>
      </c>
      <c r="L67" s="13" t="n"/>
      <c r="M67" s="17">
        <f>IF($C67="","",IFERROR(VLOOKUP($C67,Assumptions!$D$4:$E$9,2,FALSE),"Check room"))</f>
        <v/>
      </c>
      <c r="N67" s="12" t="n"/>
      <c r="O67" s="17">
        <f>IF($B67="","",IF(OR($A67="",$C67="",$D67="",$F67="",$G67="",$L67=""),"Complete required fields",IF(AND($F67="Active",$H67=""),"Add guardian review","Recorded")))</f>
        <v/>
      </c>
    </row>
    <row r="68" ht="34" customHeight="1">
      <c r="A68" s="12" t="n"/>
      <c r="B68" s="12" t="n"/>
      <c r="C68" s="12" t="n"/>
      <c r="D68" s="12" t="n"/>
      <c r="E68" s="12" t="n"/>
      <c r="F68" s="13" t="n"/>
      <c r="G68" s="23" t="n"/>
      <c r="H68" s="23" t="n"/>
      <c r="I68" s="24">
        <f>IF(OR($B68="",$F68="",$F68="Inactive",$H68=""),"",IFERROR($H68+Assumptions!$B$5,""))</f>
        <v/>
      </c>
      <c r="J68" s="16">
        <f>IF($I68="","",IFERROR($I68-Assumptions!$B$4,""))</f>
        <v/>
      </c>
      <c r="K68" s="17">
        <f>IF($B68="","",IF($F68="","Status missing",IF($F68="Inactive","Inactive",IF($F68="Pending Review","Manual review",IF($H68="","Missing review",IF($I68="","Check date",IF($I68&lt;Assumptions!$B$4,"Past due",IF($I68&lt;=Assumptions!$B$4+Assumptions!$B$8,"Due soon","Current"))))))))</f>
        <v/>
      </c>
      <c r="L68" s="13" t="n"/>
      <c r="M68" s="17">
        <f>IF($C68="","",IFERROR(VLOOKUP($C68,Assumptions!$D$4:$E$9,2,FALSE),"Check room"))</f>
        <v/>
      </c>
      <c r="N68" s="12" t="n"/>
      <c r="O68" s="17">
        <f>IF($B68="","",IF(OR($A68="",$C68="",$D68="",$F68="",$G68="",$L68=""),"Complete required fields",IF(AND($F68="Active",$H68=""),"Add guardian review","Recorded")))</f>
        <v/>
      </c>
    </row>
    <row r="69" ht="34" customHeight="1">
      <c r="A69" s="12" t="n"/>
      <c r="B69" s="12" t="n"/>
      <c r="C69" s="12" t="n"/>
      <c r="D69" s="12" t="n"/>
      <c r="E69" s="12" t="n"/>
      <c r="F69" s="13" t="n"/>
      <c r="G69" s="23" t="n"/>
      <c r="H69" s="23" t="n"/>
      <c r="I69" s="24">
        <f>IF(OR($B69="",$F69="",$F69="Inactive",$H69=""),"",IFERROR($H69+Assumptions!$B$5,""))</f>
        <v/>
      </c>
      <c r="J69" s="16">
        <f>IF($I69="","",IFERROR($I69-Assumptions!$B$4,""))</f>
        <v/>
      </c>
      <c r="K69" s="17">
        <f>IF($B69="","",IF($F69="","Status missing",IF($F69="Inactive","Inactive",IF($F69="Pending Review","Manual review",IF($H69="","Missing review",IF($I69="","Check date",IF($I69&lt;Assumptions!$B$4,"Past due",IF($I69&lt;=Assumptions!$B$4+Assumptions!$B$8,"Due soon","Current"))))))))</f>
        <v/>
      </c>
      <c r="L69" s="13" t="n"/>
      <c r="M69" s="17">
        <f>IF($C69="","",IFERROR(VLOOKUP($C69,Assumptions!$D$4:$E$9,2,FALSE),"Check room"))</f>
        <v/>
      </c>
      <c r="N69" s="12" t="n"/>
      <c r="O69" s="17">
        <f>IF($B69="","",IF(OR($A69="",$C69="",$D69="",$F69="",$G69="",$L69=""),"Complete required fields",IF(AND($F69="Active",$H69=""),"Add guardian review","Recorded")))</f>
        <v/>
      </c>
    </row>
    <row r="70" ht="34" customHeight="1">
      <c r="A70" s="12" t="n"/>
      <c r="B70" s="12" t="n"/>
      <c r="C70" s="12" t="n"/>
      <c r="D70" s="12" t="n"/>
      <c r="E70" s="12" t="n"/>
      <c r="F70" s="13" t="n"/>
      <c r="G70" s="23" t="n"/>
      <c r="H70" s="23" t="n"/>
      <c r="I70" s="24">
        <f>IF(OR($B70="",$F70="",$F70="Inactive",$H70=""),"",IFERROR($H70+Assumptions!$B$5,""))</f>
        <v/>
      </c>
      <c r="J70" s="16">
        <f>IF($I70="","",IFERROR($I70-Assumptions!$B$4,""))</f>
        <v/>
      </c>
      <c r="K70" s="17">
        <f>IF($B70="","",IF($F70="","Status missing",IF($F70="Inactive","Inactive",IF($F70="Pending Review","Manual review",IF($H70="","Missing review",IF($I70="","Check date",IF($I70&lt;Assumptions!$B$4,"Past due",IF($I70&lt;=Assumptions!$B$4+Assumptions!$B$8,"Due soon","Current"))))))))</f>
        <v/>
      </c>
      <c r="L70" s="13" t="n"/>
      <c r="M70" s="17">
        <f>IF($C70="","",IFERROR(VLOOKUP($C70,Assumptions!$D$4:$E$9,2,FALSE),"Check room"))</f>
        <v/>
      </c>
      <c r="N70" s="12" t="n"/>
      <c r="O70" s="17">
        <f>IF($B70="","",IF(OR($A70="",$C70="",$D70="",$F70="",$G70="",$L70=""),"Complete required fields",IF(AND($F70="Active",$H70=""),"Add guardian review","Recorded")))</f>
        <v/>
      </c>
    </row>
    <row r="71" ht="34" customHeight="1">
      <c r="A71" s="12" t="n"/>
      <c r="B71" s="12" t="n"/>
      <c r="C71" s="12" t="n"/>
      <c r="D71" s="12" t="n"/>
      <c r="E71" s="12" t="n"/>
      <c r="F71" s="13" t="n"/>
      <c r="G71" s="23" t="n"/>
      <c r="H71" s="23" t="n"/>
      <c r="I71" s="24">
        <f>IF(OR($B71="",$F71="",$F71="Inactive",$H71=""),"",IFERROR($H71+Assumptions!$B$5,""))</f>
        <v/>
      </c>
      <c r="J71" s="16">
        <f>IF($I71="","",IFERROR($I71-Assumptions!$B$4,""))</f>
        <v/>
      </c>
      <c r="K71" s="17">
        <f>IF($B71="","",IF($F71="","Status missing",IF($F71="Inactive","Inactive",IF($F71="Pending Review","Manual review",IF($H71="","Missing review",IF($I71="","Check date",IF($I71&lt;Assumptions!$B$4,"Past due",IF($I71&lt;=Assumptions!$B$4+Assumptions!$B$8,"Due soon","Current"))))))))</f>
        <v/>
      </c>
      <c r="L71" s="13" t="n"/>
      <c r="M71" s="17">
        <f>IF($C71="","",IFERROR(VLOOKUP($C71,Assumptions!$D$4:$E$9,2,FALSE),"Check room"))</f>
        <v/>
      </c>
      <c r="N71" s="12" t="n"/>
      <c r="O71" s="17">
        <f>IF($B71="","",IF(OR($A71="",$C71="",$D71="",$F71="",$G71="",$L71=""),"Complete required fields",IF(AND($F71="Active",$H71=""),"Add guardian review","Recorded")))</f>
        <v/>
      </c>
    </row>
    <row r="72" ht="34" customHeight="1">
      <c r="A72" s="12" t="n"/>
      <c r="B72" s="12" t="n"/>
      <c r="C72" s="12" t="n"/>
      <c r="D72" s="12" t="n"/>
      <c r="E72" s="12" t="n"/>
      <c r="F72" s="13" t="n"/>
      <c r="G72" s="23" t="n"/>
      <c r="H72" s="23" t="n"/>
      <c r="I72" s="24">
        <f>IF(OR($B72="",$F72="",$F72="Inactive",$H72=""),"",IFERROR($H72+Assumptions!$B$5,""))</f>
        <v/>
      </c>
      <c r="J72" s="16">
        <f>IF($I72="","",IFERROR($I72-Assumptions!$B$4,""))</f>
        <v/>
      </c>
      <c r="K72" s="17">
        <f>IF($B72="","",IF($F72="","Status missing",IF($F72="Inactive","Inactive",IF($F72="Pending Review","Manual review",IF($H72="","Missing review",IF($I72="","Check date",IF($I72&lt;Assumptions!$B$4,"Past due",IF($I72&lt;=Assumptions!$B$4+Assumptions!$B$8,"Due soon","Current"))))))))</f>
        <v/>
      </c>
      <c r="L72" s="13" t="n"/>
      <c r="M72" s="17">
        <f>IF($C72="","",IFERROR(VLOOKUP($C72,Assumptions!$D$4:$E$9,2,FALSE),"Check room"))</f>
        <v/>
      </c>
      <c r="N72" s="12" t="n"/>
      <c r="O72" s="17">
        <f>IF($B72="","",IF(OR($A72="",$C72="",$D72="",$F72="",$G72="",$L72=""),"Complete required fields",IF(AND($F72="Active",$H72=""),"Add guardian review","Recorded")))</f>
        <v/>
      </c>
    </row>
    <row r="73" ht="34" customHeight="1">
      <c r="A73" s="12" t="n"/>
      <c r="B73" s="12" t="n"/>
      <c r="C73" s="12" t="n"/>
      <c r="D73" s="12" t="n"/>
      <c r="E73" s="12" t="n"/>
      <c r="F73" s="13" t="n"/>
      <c r="G73" s="23" t="n"/>
      <c r="H73" s="23" t="n"/>
      <c r="I73" s="24">
        <f>IF(OR($B73="",$F73="",$F73="Inactive",$H73=""),"",IFERROR($H73+Assumptions!$B$5,""))</f>
        <v/>
      </c>
      <c r="J73" s="16">
        <f>IF($I73="","",IFERROR($I73-Assumptions!$B$4,""))</f>
        <v/>
      </c>
      <c r="K73" s="17">
        <f>IF($B73="","",IF($F73="","Status missing",IF($F73="Inactive","Inactive",IF($F73="Pending Review","Manual review",IF($H73="","Missing review",IF($I73="","Check date",IF($I73&lt;Assumptions!$B$4,"Past due",IF($I73&lt;=Assumptions!$B$4+Assumptions!$B$8,"Due soon","Current"))))))))</f>
        <v/>
      </c>
      <c r="L73" s="13" t="n"/>
      <c r="M73" s="17">
        <f>IF($C73="","",IFERROR(VLOOKUP($C73,Assumptions!$D$4:$E$9,2,FALSE),"Check room"))</f>
        <v/>
      </c>
      <c r="N73" s="12" t="n"/>
      <c r="O73" s="17">
        <f>IF($B73="","",IF(OR($A73="",$C73="",$D73="",$F73="",$G73="",$L73=""),"Complete required fields",IF(AND($F73="Active",$H73=""),"Add guardian review","Recorded")))</f>
        <v/>
      </c>
    </row>
    <row r="74" ht="34" customHeight="1">
      <c r="A74" s="12" t="n"/>
      <c r="B74" s="12" t="n"/>
      <c r="C74" s="12" t="n"/>
      <c r="D74" s="12" t="n"/>
      <c r="E74" s="12" t="n"/>
      <c r="F74" s="13" t="n"/>
      <c r="G74" s="23" t="n"/>
      <c r="H74" s="23" t="n"/>
      <c r="I74" s="24">
        <f>IF(OR($B74="",$F74="",$F74="Inactive",$H74=""),"",IFERROR($H74+Assumptions!$B$5,""))</f>
        <v/>
      </c>
      <c r="J74" s="16">
        <f>IF($I74="","",IFERROR($I74-Assumptions!$B$4,""))</f>
        <v/>
      </c>
      <c r="K74" s="17">
        <f>IF($B74="","",IF($F74="","Status missing",IF($F74="Inactive","Inactive",IF($F74="Pending Review","Manual review",IF($H74="","Missing review",IF($I74="","Check date",IF($I74&lt;Assumptions!$B$4,"Past due",IF($I74&lt;=Assumptions!$B$4+Assumptions!$B$8,"Due soon","Current"))))))))</f>
        <v/>
      </c>
      <c r="L74" s="13" t="n"/>
      <c r="M74" s="17">
        <f>IF($C74="","",IFERROR(VLOOKUP($C74,Assumptions!$D$4:$E$9,2,FALSE),"Check room"))</f>
        <v/>
      </c>
      <c r="N74" s="12" t="n"/>
      <c r="O74" s="17">
        <f>IF($B74="","",IF(OR($A74="",$C74="",$D74="",$F74="",$G74="",$L74=""),"Complete required fields",IF(AND($F74="Active",$H74=""),"Add guardian review","Recorded")))</f>
        <v/>
      </c>
    </row>
    <row r="75" ht="34" customHeight="1">
      <c r="A75" s="12" t="n"/>
      <c r="B75" s="12" t="n"/>
      <c r="C75" s="12" t="n"/>
      <c r="D75" s="12" t="n"/>
      <c r="E75" s="12" t="n"/>
      <c r="F75" s="13" t="n"/>
      <c r="G75" s="23" t="n"/>
      <c r="H75" s="23" t="n"/>
      <c r="I75" s="24">
        <f>IF(OR($B75="",$F75="",$F75="Inactive",$H75=""),"",IFERROR($H75+Assumptions!$B$5,""))</f>
        <v/>
      </c>
      <c r="J75" s="16">
        <f>IF($I75="","",IFERROR($I75-Assumptions!$B$4,""))</f>
        <v/>
      </c>
      <c r="K75" s="17">
        <f>IF($B75="","",IF($F75="","Status missing",IF($F75="Inactive","Inactive",IF($F75="Pending Review","Manual review",IF($H75="","Missing review",IF($I75="","Check date",IF($I75&lt;Assumptions!$B$4,"Past due",IF($I75&lt;=Assumptions!$B$4+Assumptions!$B$8,"Due soon","Current"))))))))</f>
        <v/>
      </c>
      <c r="L75" s="13" t="n"/>
      <c r="M75" s="17">
        <f>IF($C75="","",IFERROR(VLOOKUP($C75,Assumptions!$D$4:$E$9,2,FALSE),"Check room"))</f>
        <v/>
      </c>
      <c r="N75" s="12" t="n"/>
      <c r="O75" s="17">
        <f>IF($B75="","",IF(OR($A75="",$C75="",$D75="",$F75="",$G75="",$L75=""),"Complete required fields",IF(AND($F75="Active",$H75=""),"Add guardian review","Recorded")))</f>
        <v/>
      </c>
    </row>
    <row r="76" ht="34" customHeight="1">
      <c r="A76" s="12" t="n"/>
      <c r="B76" s="12" t="n"/>
      <c r="C76" s="12" t="n"/>
      <c r="D76" s="12" t="n"/>
      <c r="E76" s="12" t="n"/>
      <c r="F76" s="13" t="n"/>
      <c r="G76" s="23" t="n"/>
      <c r="H76" s="23" t="n"/>
      <c r="I76" s="24">
        <f>IF(OR($B76="",$F76="",$F76="Inactive",$H76=""),"",IFERROR($H76+Assumptions!$B$5,""))</f>
        <v/>
      </c>
      <c r="J76" s="16">
        <f>IF($I76="","",IFERROR($I76-Assumptions!$B$4,""))</f>
        <v/>
      </c>
      <c r="K76" s="17">
        <f>IF($B76="","",IF($F76="","Status missing",IF($F76="Inactive","Inactive",IF($F76="Pending Review","Manual review",IF($H76="","Missing review",IF($I76="","Check date",IF($I76&lt;Assumptions!$B$4,"Past due",IF($I76&lt;=Assumptions!$B$4+Assumptions!$B$8,"Due soon","Current"))))))))</f>
        <v/>
      </c>
      <c r="L76" s="13" t="n"/>
      <c r="M76" s="17">
        <f>IF($C76="","",IFERROR(VLOOKUP($C76,Assumptions!$D$4:$E$9,2,FALSE),"Check room"))</f>
        <v/>
      </c>
      <c r="N76" s="12" t="n"/>
      <c r="O76" s="17">
        <f>IF($B76="","",IF(OR($A76="",$C76="",$D76="",$F76="",$G76="",$L76=""),"Complete required fields",IF(AND($F76="Active",$H76=""),"Add guardian review","Recorded")))</f>
        <v/>
      </c>
    </row>
    <row r="77" ht="34" customHeight="1">
      <c r="A77" s="12" t="n"/>
      <c r="B77" s="12" t="n"/>
      <c r="C77" s="12" t="n"/>
      <c r="D77" s="12" t="n"/>
      <c r="E77" s="12" t="n"/>
      <c r="F77" s="13" t="n"/>
      <c r="G77" s="23" t="n"/>
      <c r="H77" s="23" t="n"/>
      <c r="I77" s="24">
        <f>IF(OR($B77="",$F77="",$F77="Inactive",$H77=""),"",IFERROR($H77+Assumptions!$B$5,""))</f>
        <v/>
      </c>
      <c r="J77" s="16">
        <f>IF($I77="","",IFERROR($I77-Assumptions!$B$4,""))</f>
        <v/>
      </c>
      <c r="K77" s="17">
        <f>IF($B77="","",IF($F77="","Status missing",IF($F77="Inactive","Inactive",IF($F77="Pending Review","Manual review",IF($H77="","Missing review",IF($I77="","Check date",IF($I77&lt;Assumptions!$B$4,"Past due",IF($I77&lt;=Assumptions!$B$4+Assumptions!$B$8,"Due soon","Current"))))))))</f>
        <v/>
      </c>
      <c r="L77" s="13" t="n"/>
      <c r="M77" s="17">
        <f>IF($C77="","",IFERROR(VLOOKUP($C77,Assumptions!$D$4:$E$9,2,FALSE),"Check room"))</f>
        <v/>
      </c>
      <c r="N77" s="12" t="n"/>
      <c r="O77" s="17">
        <f>IF($B77="","",IF(OR($A77="",$C77="",$D77="",$F77="",$G77="",$L77=""),"Complete required fields",IF(AND($F77="Active",$H77=""),"Add guardian review","Recorded")))</f>
        <v/>
      </c>
    </row>
    <row r="78" ht="34" customHeight="1">
      <c r="A78" s="12" t="n"/>
      <c r="B78" s="12" t="n"/>
      <c r="C78" s="12" t="n"/>
      <c r="D78" s="12" t="n"/>
      <c r="E78" s="12" t="n"/>
      <c r="F78" s="13" t="n"/>
      <c r="G78" s="23" t="n"/>
      <c r="H78" s="23" t="n"/>
      <c r="I78" s="24">
        <f>IF(OR($B78="",$F78="",$F78="Inactive",$H78=""),"",IFERROR($H78+Assumptions!$B$5,""))</f>
        <v/>
      </c>
      <c r="J78" s="16">
        <f>IF($I78="","",IFERROR($I78-Assumptions!$B$4,""))</f>
        <v/>
      </c>
      <c r="K78" s="17">
        <f>IF($B78="","",IF($F78="","Status missing",IF($F78="Inactive","Inactive",IF($F78="Pending Review","Manual review",IF($H78="","Missing review",IF($I78="","Check date",IF($I78&lt;Assumptions!$B$4,"Past due",IF($I78&lt;=Assumptions!$B$4+Assumptions!$B$8,"Due soon","Current"))))))))</f>
        <v/>
      </c>
      <c r="L78" s="13" t="n"/>
      <c r="M78" s="17">
        <f>IF($C78="","",IFERROR(VLOOKUP($C78,Assumptions!$D$4:$E$9,2,FALSE),"Check room"))</f>
        <v/>
      </c>
      <c r="N78" s="12" t="n"/>
      <c r="O78" s="17">
        <f>IF($B78="","",IF(OR($A78="",$C78="",$D78="",$F78="",$G78="",$L78=""),"Complete required fields",IF(AND($F78="Active",$H78=""),"Add guardian review","Recorded")))</f>
        <v/>
      </c>
    </row>
    <row r="79" ht="34" customHeight="1">
      <c r="A79" s="12" t="n"/>
      <c r="B79" s="12" t="n"/>
      <c r="C79" s="12" t="n"/>
      <c r="D79" s="12" t="n"/>
      <c r="E79" s="12" t="n"/>
      <c r="F79" s="13" t="n"/>
      <c r="G79" s="23" t="n"/>
      <c r="H79" s="23" t="n"/>
      <c r="I79" s="24">
        <f>IF(OR($B79="",$F79="",$F79="Inactive",$H79=""),"",IFERROR($H79+Assumptions!$B$5,""))</f>
        <v/>
      </c>
      <c r="J79" s="16">
        <f>IF($I79="","",IFERROR($I79-Assumptions!$B$4,""))</f>
        <v/>
      </c>
      <c r="K79" s="17">
        <f>IF($B79="","",IF($F79="","Status missing",IF($F79="Inactive","Inactive",IF($F79="Pending Review","Manual review",IF($H79="","Missing review",IF($I79="","Check date",IF($I79&lt;Assumptions!$B$4,"Past due",IF($I79&lt;=Assumptions!$B$4+Assumptions!$B$8,"Due soon","Current"))))))))</f>
        <v/>
      </c>
      <c r="L79" s="13" t="n"/>
      <c r="M79" s="17">
        <f>IF($C79="","",IFERROR(VLOOKUP($C79,Assumptions!$D$4:$E$9,2,FALSE),"Check room"))</f>
        <v/>
      </c>
      <c r="N79" s="12" t="n"/>
      <c r="O79" s="17">
        <f>IF($B79="","",IF(OR($A79="",$C79="",$D79="",$F79="",$G79="",$L79=""),"Complete required fields",IF(AND($F79="Active",$H79=""),"Add guardian review","Recorded")))</f>
        <v/>
      </c>
    </row>
    <row r="80" ht="34" customHeight="1">
      <c r="A80" s="12" t="n"/>
      <c r="B80" s="12" t="n"/>
      <c r="C80" s="12" t="n"/>
      <c r="D80" s="12" t="n"/>
      <c r="E80" s="12" t="n"/>
      <c r="F80" s="13" t="n"/>
      <c r="G80" s="23" t="n"/>
      <c r="H80" s="23" t="n"/>
      <c r="I80" s="24">
        <f>IF(OR($B80="",$F80="",$F80="Inactive",$H80=""),"",IFERROR($H80+Assumptions!$B$5,""))</f>
        <v/>
      </c>
      <c r="J80" s="16">
        <f>IF($I80="","",IFERROR($I80-Assumptions!$B$4,""))</f>
        <v/>
      </c>
      <c r="K80" s="17">
        <f>IF($B80="","",IF($F80="","Status missing",IF($F80="Inactive","Inactive",IF($F80="Pending Review","Manual review",IF($H80="","Missing review",IF($I80="","Check date",IF($I80&lt;Assumptions!$B$4,"Past due",IF($I80&lt;=Assumptions!$B$4+Assumptions!$B$8,"Due soon","Current"))))))))</f>
        <v/>
      </c>
      <c r="L80" s="13" t="n"/>
      <c r="M80" s="17">
        <f>IF($C80="","",IFERROR(VLOOKUP($C80,Assumptions!$D$4:$E$9,2,FALSE),"Check room"))</f>
        <v/>
      </c>
      <c r="N80" s="12" t="n"/>
      <c r="O80" s="17">
        <f>IF($B80="","",IF(OR($A80="",$C80="",$D80="",$F80="",$G80="",$L80=""),"Complete required fields",IF(AND($F80="Active",$H80=""),"Add guardian review","Recorded")))</f>
        <v/>
      </c>
    </row>
    <row r="81" ht="34" customHeight="1">
      <c r="A81" s="12" t="n"/>
      <c r="B81" s="12" t="n"/>
      <c r="C81" s="12" t="n"/>
      <c r="D81" s="12" t="n"/>
      <c r="E81" s="12" t="n"/>
      <c r="F81" s="13" t="n"/>
      <c r="G81" s="23" t="n"/>
      <c r="H81" s="23" t="n"/>
      <c r="I81" s="24">
        <f>IF(OR($B81="",$F81="",$F81="Inactive",$H81=""),"",IFERROR($H81+Assumptions!$B$5,""))</f>
        <v/>
      </c>
      <c r="J81" s="16">
        <f>IF($I81="","",IFERROR($I81-Assumptions!$B$4,""))</f>
        <v/>
      </c>
      <c r="K81" s="17">
        <f>IF($B81="","",IF($F81="","Status missing",IF($F81="Inactive","Inactive",IF($F81="Pending Review","Manual review",IF($H81="","Missing review",IF($I81="","Check date",IF($I81&lt;Assumptions!$B$4,"Past due",IF($I81&lt;=Assumptions!$B$4+Assumptions!$B$8,"Due soon","Current"))))))))</f>
        <v/>
      </c>
      <c r="L81" s="13" t="n"/>
      <c r="M81" s="17">
        <f>IF($C81="","",IFERROR(VLOOKUP($C81,Assumptions!$D$4:$E$9,2,FALSE),"Check room"))</f>
        <v/>
      </c>
      <c r="N81" s="12" t="n"/>
      <c r="O81" s="17">
        <f>IF($B81="","",IF(OR($A81="",$C81="",$D81="",$F81="",$G81="",$L81=""),"Complete required fields",IF(AND($F81="Active",$H81=""),"Add guardian review","Recorded")))</f>
        <v/>
      </c>
    </row>
    <row r="82" ht="34" customHeight="1">
      <c r="A82" s="12" t="n"/>
      <c r="B82" s="12" t="n"/>
      <c r="C82" s="12" t="n"/>
      <c r="D82" s="12" t="n"/>
      <c r="E82" s="12" t="n"/>
      <c r="F82" s="13" t="n"/>
      <c r="G82" s="23" t="n"/>
      <c r="H82" s="23" t="n"/>
      <c r="I82" s="24">
        <f>IF(OR($B82="",$F82="",$F82="Inactive",$H82=""),"",IFERROR($H82+Assumptions!$B$5,""))</f>
        <v/>
      </c>
      <c r="J82" s="16">
        <f>IF($I82="","",IFERROR($I82-Assumptions!$B$4,""))</f>
        <v/>
      </c>
      <c r="K82" s="17">
        <f>IF($B82="","",IF($F82="","Status missing",IF($F82="Inactive","Inactive",IF($F82="Pending Review","Manual review",IF($H82="","Missing review",IF($I82="","Check date",IF($I82&lt;Assumptions!$B$4,"Past due",IF($I82&lt;=Assumptions!$B$4+Assumptions!$B$8,"Due soon","Current"))))))))</f>
        <v/>
      </c>
      <c r="L82" s="13" t="n"/>
      <c r="M82" s="17">
        <f>IF($C82="","",IFERROR(VLOOKUP($C82,Assumptions!$D$4:$E$9,2,FALSE),"Check room"))</f>
        <v/>
      </c>
      <c r="N82" s="12" t="n"/>
      <c r="O82" s="17">
        <f>IF($B82="","",IF(OR($A82="",$C82="",$D82="",$F82="",$G82="",$L82=""),"Complete required fields",IF(AND($F82="Active",$H82=""),"Add guardian review","Recorded")))</f>
        <v/>
      </c>
    </row>
    <row r="83" ht="34" customHeight="1">
      <c r="A83" s="12" t="n"/>
      <c r="B83" s="12" t="n"/>
      <c r="C83" s="12" t="n"/>
      <c r="D83" s="12" t="n"/>
      <c r="E83" s="12" t="n"/>
      <c r="F83" s="13" t="n"/>
      <c r="G83" s="23" t="n"/>
      <c r="H83" s="23" t="n"/>
      <c r="I83" s="24">
        <f>IF(OR($B83="",$F83="",$F83="Inactive",$H83=""),"",IFERROR($H83+Assumptions!$B$5,""))</f>
        <v/>
      </c>
      <c r="J83" s="16">
        <f>IF($I83="","",IFERROR($I83-Assumptions!$B$4,""))</f>
        <v/>
      </c>
      <c r="K83" s="17">
        <f>IF($B83="","",IF($F83="","Status missing",IF($F83="Inactive","Inactive",IF($F83="Pending Review","Manual review",IF($H83="","Missing review",IF($I83="","Check date",IF($I83&lt;Assumptions!$B$4,"Past due",IF($I83&lt;=Assumptions!$B$4+Assumptions!$B$8,"Due soon","Current"))))))))</f>
        <v/>
      </c>
      <c r="L83" s="13" t="n"/>
      <c r="M83" s="17">
        <f>IF($C83="","",IFERROR(VLOOKUP($C83,Assumptions!$D$4:$E$9,2,FALSE),"Check room"))</f>
        <v/>
      </c>
      <c r="N83" s="12" t="n"/>
      <c r="O83" s="17">
        <f>IF($B83="","",IF(OR($A83="",$C83="",$D83="",$F83="",$G83="",$L83=""),"Complete required fields",IF(AND($F83="Active",$H83=""),"Add guardian review","Recorded")))</f>
        <v/>
      </c>
    </row>
    <row r="84" ht="34" customHeight="1">
      <c r="A84" s="12" t="n"/>
      <c r="B84" s="12" t="n"/>
      <c r="C84" s="12" t="n"/>
      <c r="D84" s="12" t="n"/>
      <c r="E84" s="12" t="n"/>
      <c r="F84" s="13" t="n"/>
      <c r="G84" s="23" t="n"/>
      <c r="H84" s="23" t="n"/>
      <c r="I84" s="24">
        <f>IF(OR($B84="",$F84="",$F84="Inactive",$H84=""),"",IFERROR($H84+Assumptions!$B$5,""))</f>
        <v/>
      </c>
      <c r="J84" s="16">
        <f>IF($I84="","",IFERROR($I84-Assumptions!$B$4,""))</f>
        <v/>
      </c>
      <c r="K84" s="17">
        <f>IF($B84="","",IF($F84="","Status missing",IF($F84="Inactive","Inactive",IF($F84="Pending Review","Manual review",IF($H84="","Missing review",IF($I84="","Check date",IF($I84&lt;Assumptions!$B$4,"Past due",IF($I84&lt;=Assumptions!$B$4+Assumptions!$B$8,"Due soon","Current"))))))))</f>
        <v/>
      </c>
      <c r="L84" s="13" t="n"/>
      <c r="M84" s="17">
        <f>IF($C84="","",IFERROR(VLOOKUP($C84,Assumptions!$D$4:$E$9,2,FALSE),"Check room"))</f>
        <v/>
      </c>
      <c r="N84" s="12" t="n"/>
      <c r="O84" s="17">
        <f>IF($B84="","",IF(OR($A84="",$C84="",$D84="",$F84="",$G84="",$L84=""),"Complete required fields",IF(AND($F84="Active",$H84=""),"Add guardian review","Recorded")))</f>
        <v/>
      </c>
    </row>
    <row r="85" ht="34" customHeight="1">
      <c r="A85" s="12" t="n"/>
      <c r="B85" s="12" t="n"/>
      <c r="C85" s="12" t="n"/>
      <c r="D85" s="12" t="n"/>
      <c r="E85" s="12" t="n"/>
      <c r="F85" s="13" t="n"/>
      <c r="G85" s="23" t="n"/>
      <c r="H85" s="23" t="n"/>
      <c r="I85" s="24">
        <f>IF(OR($B85="",$F85="",$F85="Inactive",$H85=""),"",IFERROR($H85+Assumptions!$B$5,""))</f>
        <v/>
      </c>
      <c r="J85" s="16">
        <f>IF($I85="","",IFERROR($I85-Assumptions!$B$4,""))</f>
        <v/>
      </c>
      <c r="K85" s="17">
        <f>IF($B85="","",IF($F85="","Status missing",IF($F85="Inactive","Inactive",IF($F85="Pending Review","Manual review",IF($H85="","Missing review",IF($I85="","Check date",IF($I85&lt;Assumptions!$B$4,"Past due",IF($I85&lt;=Assumptions!$B$4+Assumptions!$B$8,"Due soon","Current"))))))))</f>
        <v/>
      </c>
      <c r="L85" s="13" t="n"/>
      <c r="M85" s="17">
        <f>IF($C85="","",IFERROR(VLOOKUP($C85,Assumptions!$D$4:$E$9,2,FALSE),"Check room"))</f>
        <v/>
      </c>
      <c r="N85" s="12" t="n"/>
      <c r="O85" s="17">
        <f>IF($B85="","",IF(OR($A85="",$C85="",$D85="",$F85="",$G85="",$L85=""),"Complete required fields",IF(AND($F85="Active",$H85=""),"Add guardian review","Recorded")))</f>
        <v/>
      </c>
    </row>
    <row r="86" ht="34" customHeight="1">
      <c r="A86" s="12" t="n"/>
      <c r="B86" s="12" t="n"/>
      <c r="C86" s="12" t="n"/>
      <c r="D86" s="12" t="n"/>
      <c r="E86" s="12" t="n"/>
      <c r="F86" s="13" t="n"/>
      <c r="G86" s="23" t="n"/>
      <c r="H86" s="23" t="n"/>
      <c r="I86" s="24">
        <f>IF(OR($B86="",$F86="",$F86="Inactive",$H86=""),"",IFERROR($H86+Assumptions!$B$5,""))</f>
        <v/>
      </c>
      <c r="J86" s="16">
        <f>IF($I86="","",IFERROR($I86-Assumptions!$B$4,""))</f>
        <v/>
      </c>
      <c r="K86" s="17">
        <f>IF($B86="","",IF($F86="","Status missing",IF($F86="Inactive","Inactive",IF($F86="Pending Review","Manual review",IF($H86="","Missing review",IF($I86="","Check date",IF($I86&lt;Assumptions!$B$4,"Past due",IF($I86&lt;=Assumptions!$B$4+Assumptions!$B$8,"Due soon","Current"))))))))</f>
        <v/>
      </c>
      <c r="L86" s="13" t="n"/>
      <c r="M86" s="17">
        <f>IF($C86="","",IFERROR(VLOOKUP($C86,Assumptions!$D$4:$E$9,2,FALSE),"Check room"))</f>
        <v/>
      </c>
      <c r="N86" s="12" t="n"/>
      <c r="O86" s="17">
        <f>IF($B86="","",IF(OR($A86="",$C86="",$D86="",$F86="",$G86="",$L86=""),"Complete required fields",IF(AND($F86="Active",$H86=""),"Add guardian review","Recorded")))</f>
        <v/>
      </c>
    </row>
    <row r="87" ht="34" customHeight="1">
      <c r="A87" s="12" t="n"/>
      <c r="B87" s="12" t="n"/>
      <c r="C87" s="12" t="n"/>
      <c r="D87" s="12" t="n"/>
      <c r="E87" s="12" t="n"/>
      <c r="F87" s="13" t="n"/>
      <c r="G87" s="23" t="n"/>
      <c r="H87" s="23" t="n"/>
      <c r="I87" s="24">
        <f>IF(OR($B87="",$F87="",$F87="Inactive",$H87=""),"",IFERROR($H87+Assumptions!$B$5,""))</f>
        <v/>
      </c>
      <c r="J87" s="16">
        <f>IF($I87="","",IFERROR($I87-Assumptions!$B$4,""))</f>
        <v/>
      </c>
      <c r="K87" s="17">
        <f>IF($B87="","",IF($F87="","Status missing",IF($F87="Inactive","Inactive",IF($F87="Pending Review","Manual review",IF($H87="","Missing review",IF($I87="","Check date",IF($I87&lt;Assumptions!$B$4,"Past due",IF($I87&lt;=Assumptions!$B$4+Assumptions!$B$8,"Due soon","Current"))))))))</f>
        <v/>
      </c>
      <c r="L87" s="13" t="n"/>
      <c r="M87" s="17">
        <f>IF($C87="","",IFERROR(VLOOKUP($C87,Assumptions!$D$4:$E$9,2,FALSE),"Check room"))</f>
        <v/>
      </c>
      <c r="N87" s="12" t="n"/>
      <c r="O87" s="17">
        <f>IF($B87="","",IF(OR($A87="",$C87="",$D87="",$F87="",$G87="",$L87=""),"Complete required fields",IF(AND($F87="Active",$H87=""),"Add guardian review","Recorded")))</f>
        <v/>
      </c>
    </row>
    <row r="88" ht="34" customHeight="1">
      <c r="A88" s="12" t="n"/>
      <c r="B88" s="12" t="n"/>
      <c r="C88" s="12" t="n"/>
      <c r="D88" s="12" t="n"/>
      <c r="E88" s="12" t="n"/>
      <c r="F88" s="13" t="n"/>
      <c r="G88" s="23" t="n"/>
      <c r="H88" s="23" t="n"/>
      <c r="I88" s="24">
        <f>IF(OR($B88="",$F88="",$F88="Inactive",$H88=""),"",IFERROR($H88+Assumptions!$B$5,""))</f>
        <v/>
      </c>
      <c r="J88" s="16">
        <f>IF($I88="","",IFERROR($I88-Assumptions!$B$4,""))</f>
        <v/>
      </c>
      <c r="K88" s="17">
        <f>IF($B88="","",IF($F88="","Status missing",IF($F88="Inactive","Inactive",IF($F88="Pending Review","Manual review",IF($H88="","Missing review",IF($I88="","Check date",IF($I88&lt;Assumptions!$B$4,"Past due",IF($I88&lt;=Assumptions!$B$4+Assumptions!$B$8,"Due soon","Current"))))))))</f>
        <v/>
      </c>
      <c r="L88" s="13" t="n"/>
      <c r="M88" s="17">
        <f>IF($C88="","",IFERROR(VLOOKUP($C88,Assumptions!$D$4:$E$9,2,FALSE),"Check room"))</f>
        <v/>
      </c>
      <c r="N88" s="12" t="n"/>
      <c r="O88" s="17">
        <f>IF($B88="","",IF(OR($A88="",$C88="",$D88="",$F88="",$G88="",$L88=""),"Complete required fields",IF(AND($F88="Active",$H88=""),"Add guardian review","Recorded")))</f>
        <v/>
      </c>
    </row>
    <row r="89" ht="34" customHeight="1">
      <c r="A89" s="12" t="n"/>
      <c r="B89" s="12" t="n"/>
      <c r="C89" s="12" t="n"/>
      <c r="D89" s="12" t="n"/>
      <c r="E89" s="12" t="n"/>
      <c r="F89" s="13" t="n"/>
      <c r="G89" s="23" t="n"/>
      <c r="H89" s="23" t="n"/>
      <c r="I89" s="24">
        <f>IF(OR($B89="",$F89="",$F89="Inactive",$H89=""),"",IFERROR($H89+Assumptions!$B$5,""))</f>
        <v/>
      </c>
      <c r="J89" s="16">
        <f>IF($I89="","",IFERROR($I89-Assumptions!$B$4,""))</f>
        <v/>
      </c>
      <c r="K89" s="17">
        <f>IF($B89="","",IF($F89="","Status missing",IF($F89="Inactive","Inactive",IF($F89="Pending Review","Manual review",IF($H89="","Missing review",IF($I89="","Check date",IF($I89&lt;Assumptions!$B$4,"Past due",IF($I89&lt;=Assumptions!$B$4+Assumptions!$B$8,"Due soon","Current"))))))))</f>
        <v/>
      </c>
      <c r="L89" s="13" t="n"/>
      <c r="M89" s="17">
        <f>IF($C89="","",IFERROR(VLOOKUP($C89,Assumptions!$D$4:$E$9,2,FALSE),"Check room"))</f>
        <v/>
      </c>
      <c r="N89" s="12" t="n"/>
      <c r="O89" s="17">
        <f>IF($B89="","",IF(OR($A89="",$C89="",$D89="",$F89="",$G89="",$L89=""),"Complete required fields",IF(AND($F89="Active",$H89=""),"Add guardian review","Recorded")))</f>
        <v/>
      </c>
    </row>
    <row r="90" ht="34" customHeight="1">
      <c r="A90" s="12" t="n"/>
      <c r="B90" s="12" t="n"/>
      <c r="C90" s="12" t="n"/>
      <c r="D90" s="12" t="n"/>
      <c r="E90" s="12" t="n"/>
      <c r="F90" s="13" t="n"/>
      <c r="G90" s="23" t="n"/>
      <c r="H90" s="23" t="n"/>
      <c r="I90" s="24">
        <f>IF(OR($B90="",$F90="",$F90="Inactive",$H90=""),"",IFERROR($H90+Assumptions!$B$5,""))</f>
        <v/>
      </c>
      <c r="J90" s="16">
        <f>IF($I90="","",IFERROR($I90-Assumptions!$B$4,""))</f>
        <v/>
      </c>
      <c r="K90" s="17">
        <f>IF($B90="","",IF($F90="","Status missing",IF($F90="Inactive","Inactive",IF($F90="Pending Review","Manual review",IF($H90="","Missing review",IF($I90="","Check date",IF($I90&lt;Assumptions!$B$4,"Past due",IF($I90&lt;=Assumptions!$B$4+Assumptions!$B$8,"Due soon","Current"))))))))</f>
        <v/>
      </c>
      <c r="L90" s="13" t="n"/>
      <c r="M90" s="17">
        <f>IF($C90="","",IFERROR(VLOOKUP($C90,Assumptions!$D$4:$E$9,2,FALSE),"Check room"))</f>
        <v/>
      </c>
      <c r="N90" s="12" t="n"/>
      <c r="O90" s="17">
        <f>IF($B90="","",IF(OR($A90="",$C90="",$D90="",$F90="",$G90="",$L90=""),"Complete required fields",IF(AND($F90="Active",$H90=""),"Add guardian review","Recorded")))</f>
        <v/>
      </c>
    </row>
    <row r="91" ht="34" customHeight="1">
      <c r="A91" s="12" t="n"/>
      <c r="B91" s="12" t="n"/>
      <c r="C91" s="12" t="n"/>
      <c r="D91" s="12" t="n"/>
      <c r="E91" s="12" t="n"/>
      <c r="F91" s="13" t="n"/>
      <c r="G91" s="23" t="n"/>
      <c r="H91" s="23" t="n"/>
      <c r="I91" s="24">
        <f>IF(OR($B91="",$F91="",$F91="Inactive",$H91=""),"",IFERROR($H91+Assumptions!$B$5,""))</f>
        <v/>
      </c>
      <c r="J91" s="16">
        <f>IF($I91="","",IFERROR($I91-Assumptions!$B$4,""))</f>
        <v/>
      </c>
      <c r="K91" s="17">
        <f>IF($B91="","",IF($F91="","Status missing",IF($F91="Inactive","Inactive",IF($F91="Pending Review","Manual review",IF($H91="","Missing review",IF($I91="","Check date",IF($I91&lt;Assumptions!$B$4,"Past due",IF($I91&lt;=Assumptions!$B$4+Assumptions!$B$8,"Due soon","Current"))))))))</f>
        <v/>
      </c>
      <c r="L91" s="13" t="n"/>
      <c r="M91" s="17">
        <f>IF($C91="","",IFERROR(VLOOKUP($C91,Assumptions!$D$4:$E$9,2,FALSE),"Check room"))</f>
        <v/>
      </c>
      <c r="N91" s="12" t="n"/>
      <c r="O91" s="17">
        <f>IF($B91="","",IF(OR($A91="",$C91="",$D91="",$F91="",$G91="",$L91=""),"Complete required fields",IF(AND($F91="Active",$H91=""),"Add guardian review","Recorded")))</f>
        <v/>
      </c>
    </row>
    <row r="92" ht="34" customHeight="1">
      <c r="A92" s="12" t="n"/>
      <c r="B92" s="12" t="n"/>
      <c r="C92" s="12" t="n"/>
      <c r="D92" s="12" t="n"/>
      <c r="E92" s="12" t="n"/>
      <c r="F92" s="13" t="n"/>
      <c r="G92" s="23" t="n"/>
      <c r="H92" s="23" t="n"/>
      <c r="I92" s="24">
        <f>IF(OR($B92="",$F92="",$F92="Inactive",$H92=""),"",IFERROR($H92+Assumptions!$B$5,""))</f>
        <v/>
      </c>
      <c r="J92" s="16">
        <f>IF($I92="","",IFERROR($I92-Assumptions!$B$4,""))</f>
        <v/>
      </c>
      <c r="K92" s="17">
        <f>IF($B92="","",IF($F92="","Status missing",IF($F92="Inactive","Inactive",IF($F92="Pending Review","Manual review",IF($H92="","Missing review",IF($I92="","Check date",IF($I92&lt;Assumptions!$B$4,"Past due",IF($I92&lt;=Assumptions!$B$4+Assumptions!$B$8,"Due soon","Current"))))))))</f>
        <v/>
      </c>
      <c r="L92" s="13" t="n"/>
      <c r="M92" s="17">
        <f>IF($C92="","",IFERROR(VLOOKUP($C92,Assumptions!$D$4:$E$9,2,FALSE),"Check room"))</f>
        <v/>
      </c>
      <c r="N92" s="12" t="n"/>
      <c r="O92" s="17">
        <f>IF($B92="","",IF(OR($A92="",$C92="",$D92="",$F92="",$G92="",$L92=""),"Complete required fields",IF(AND($F92="Active",$H92=""),"Add guardian review","Recorded")))</f>
        <v/>
      </c>
    </row>
    <row r="93" ht="34" customHeight="1">
      <c r="A93" s="12" t="n"/>
      <c r="B93" s="12" t="n"/>
      <c r="C93" s="12" t="n"/>
      <c r="D93" s="12" t="n"/>
      <c r="E93" s="12" t="n"/>
      <c r="F93" s="13" t="n"/>
      <c r="G93" s="23" t="n"/>
      <c r="H93" s="23" t="n"/>
      <c r="I93" s="24">
        <f>IF(OR($B93="",$F93="",$F93="Inactive",$H93=""),"",IFERROR($H93+Assumptions!$B$5,""))</f>
        <v/>
      </c>
      <c r="J93" s="16">
        <f>IF($I93="","",IFERROR($I93-Assumptions!$B$4,""))</f>
        <v/>
      </c>
      <c r="K93" s="17">
        <f>IF($B93="","",IF($F93="","Status missing",IF($F93="Inactive","Inactive",IF($F93="Pending Review","Manual review",IF($H93="","Missing review",IF($I93="","Check date",IF($I93&lt;Assumptions!$B$4,"Past due",IF($I93&lt;=Assumptions!$B$4+Assumptions!$B$8,"Due soon","Current"))))))))</f>
        <v/>
      </c>
      <c r="L93" s="13" t="n"/>
      <c r="M93" s="17">
        <f>IF($C93="","",IFERROR(VLOOKUP($C93,Assumptions!$D$4:$E$9,2,FALSE),"Check room"))</f>
        <v/>
      </c>
      <c r="N93" s="12" t="n"/>
      <c r="O93" s="17">
        <f>IF($B93="","",IF(OR($A93="",$C93="",$D93="",$F93="",$G93="",$L93=""),"Complete required fields",IF(AND($F93="Active",$H93=""),"Add guardian review","Recorded")))</f>
        <v/>
      </c>
    </row>
    <row r="94" ht="34" customHeight="1">
      <c r="A94" s="12" t="n"/>
      <c r="B94" s="12" t="n"/>
      <c r="C94" s="12" t="n"/>
      <c r="D94" s="12" t="n"/>
      <c r="E94" s="12" t="n"/>
      <c r="F94" s="13" t="n"/>
      <c r="G94" s="23" t="n"/>
      <c r="H94" s="23" t="n"/>
      <c r="I94" s="24">
        <f>IF(OR($B94="",$F94="",$F94="Inactive",$H94=""),"",IFERROR($H94+Assumptions!$B$5,""))</f>
        <v/>
      </c>
      <c r="J94" s="16">
        <f>IF($I94="","",IFERROR($I94-Assumptions!$B$4,""))</f>
        <v/>
      </c>
      <c r="K94" s="17">
        <f>IF($B94="","",IF($F94="","Status missing",IF($F94="Inactive","Inactive",IF($F94="Pending Review","Manual review",IF($H94="","Missing review",IF($I94="","Check date",IF($I94&lt;Assumptions!$B$4,"Past due",IF($I94&lt;=Assumptions!$B$4+Assumptions!$B$8,"Due soon","Current"))))))))</f>
        <v/>
      </c>
      <c r="L94" s="13" t="n"/>
      <c r="M94" s="17">
        <f>IF($C94="","",IFERROR(VLOOKUP($C94,Assumptions!$D$4:$E$9,2,FALSE),"Check room"))</f>
        <v/>
      </c>
      <c r="N94" s="12" t="n"/>
      <c r="O94" s="17">
        <f>IF($B94="","",IF(OR($A94="",$C94="",$D94="",$F94="",$G94="",$L94=""),"Complete required fields",IF(AND($F94="Active",$H94=""),"Add guardian review","Recorded")))</f>
        <v/>
      </c>
    </row>
    <row r="95" ht="34" customHeight="1">
      <c r="A95" s="12" t="n"/>
      <c r="B95" s="12" t="n"/>
      <c r="C95" s="12" t="n"/>
      <c r="D95" s="12" t="n"/>
      <c r="E95" s="12" t="n"/>
      <c r="F95" s="13" t="n"/>
      <c r="G95" s="23" t="n"/>
      <c r="H95" s="23" t="n"/>
      <c r="I95" s="24">
        <f>IF(OR($B95="",$F95="",$F95="Inactive",$H95=""),"",IFERROR($H95+Assumptions!$B$5,""))</f>
        <v/>
      </c>
      <c r="J95" s="16">
        <f>IF($I95="","",IFERROR($I95-Assumptions!$B$4,""))</f>
        <v/>
      </c>
      <c r="K95" s="17">
        <f>IF($B95="","",IF($F95="","Status missing",IF($F95="Inactive","Inactive",IF($F95="Pending Review","Manual review",IF($H95="","Missing review",IF($I95="","Check date",IF($I95&lt;Assumptions!$B$4,"Past due",IF($I95&lt;=Assumptions!$B$4+Assumptions!$B$8,"Due soon","Current"))))))))</f>
        <v/>
      </c>
      <c r="L95" s="13" t="n"/>
      <c r="M95" s="17">
        <f>IF($C95="","",IFERROR(VLOOKUP($C95,Assumptions!$D$4:$E$9,2,FALSE),"Check room"))</f>
        <v/>
      </c>
      <c r="N95" s="12" t="n"/>
      <c r="O95" s="17">
        <f>IF($B95="","",IF(OR($A95="",$C95="",$D95="",$F95="",$G95="",$L95=""),"Complete required fields",IF(AND($F95="Active",$H95=""),"Add guardian review","Recorded")))</f>
        <v/>
      </c>
    </row>
    <row r="96" ht="34" customHeight="1">
      <c r="A96" s="12" t="n"/>
      <c r="B96" s="12" t="n"/>
      <c r="C96" s="12" t="n"/>
      <c r="D96" s="12" t="n"/>
      <c r="E96" s="12" t="n"/>
      <c r="F96" s="13" t="n"/>
      <c r="G96" s="23" t="n"/>
      <c r="H96" s="23" t="n"/>
      <c r="I96" s="24">
        <f>IF(OR($B96="",$F96="",$F96="Inactive",$H96=""),"",IFERROR($H96+Assumptions!$B$5,""))</f>
        <v/>
      </c>
      <c r="J96" s="16">
        <f>IF($I96="","",IFERROR($I96-Assumptions!$B$4,""))</f>
        <v/>
      </c>
      <c r="K96" s="17">
        <f>IF($B96="","",IF($F96="","Status missing",IF($F96="Inactive","Inactive",IF($F96="Pending Review","Manual review",IF($H96="","Missing review",IF($I96="","Check date",IF($I96&lt;Assumptions!$B$4,"Past due",IF($I96&lt;=Assumptions!$B$4+Assumptions!$B$8,"Due soon","Current"))))))))</f>
        <v/>
      </c>
      <c r="L96" s="13" t="n"/>
      <c r="M96" s="17">
        <f>IF($C96="","",IFERROR(VLOOKUP($C96,Assumptions!$D$4:$E$9,2,FALSE),"Check room"))</f>
        <v/>
      </c>
      <c r="N96" s="12" t="n"/>
      <c r="O96" s="17">
        <f>IF($B96="","",IF(OR($A96="",$C96="",$D96="",$F96="",$G96="",$L96=""),"Complete required fields",IF(AND($F96="Active",$H96=""),"Add guardian review","Recorded")))</f>
        <v/>
      </c>
    </row>
    <row r="97" ht="34" customHeight="1">
      <c r="A97" s="12" t="n"/>
      <c r="B97" s="12" t="n"/>
      <c r="C97" s="12" t="n"/>
      <c r="D97" s="12" t="n"/>
      <c r="E97" s="12" t="n"/>
      <c r="F97" s="13" t="n"/>
      <c r="G97" s="23" t="n"/>
      <c r="H97" s="23" t="n"/>
      <c r="I97" s="24">
        <f>IF(OR($B97="",$F97="",$F97="Inactive",$H97=""),"",IFERROR($H97+Assumptions!$B$5,""))</f>
        <v/>
      </c>
      <c r="J97" s="16">
        <f>IF($I97="","",IFERROR($I97-Assumptions!$B$4,""))</f>
        <v/>
      </c>
      <c r="K97" s="17">
        <f>IF($B97="","",IF($F97="","Status missing",IF($F97="Inactive","Inactive",IF($F97="Pending Review","Manual review",IF($H97="","Missing review",IF($I97="","Check date",IF($I97&lt;Assumptions!$B$4,"Past due",IF($I97&lt;=Assumptions!$B$4+Assumptions!$B$8,"Due soon","Current"))))))))</f>
        <v/>
      </c>
      <c r="L97" s="13" t="n"/>
      <c r="M97" s="17">
        <f>IF($C97="","",IFERROR(VLOOKUP($C97,Assumptions!$D$4:$E$9,2,FALSE),"Check room"))</f>
        <v/>
      </c>
      <c r="N97" s="12" t="n"/>
      <c r="O97" s="17">
        <f>IF($B97="","",IF(OR($A97="",$C97="",$D97="",$F97="",$G97="",$L97=""),"Complete required fields",IF(AND($F97="Active",$H97=""),"Add guardian review","Recorded")))</f>
        <v/>
      </c>
    </row>
    <row r="98" ht="34" customHeight="1">
      <c r="A98" s="12" t="n"/>
      <c r="B98" s="12" t="n"/>
      <c r="C98" s="12" t="n"/>
      <c r="D98" s="12" t="n"/>
      <c r="E98" s="12" t="n"/>
      <c r="F98" s="13" t="n"/>
      <c r="G98" s="23" t="n"/>
      <c r="H98" s="23" t="n"/>
      <c r="I98" s="24">
        <f>IF(OR($B98="",$F98="",$F98="Inactive",$H98=""),"",IFERROR($H98+Assumptions!$B$5,""))</f>
        <v/>
      </c>
      <c r="J98" s="16">
        <f>IF($I98="","",IFERROR($I98-Assumptions!$B$4,""))</f>
        <v/>
      </c>
      <c r="K98" s="17">
        <f>IF($B98="","",IF($F98="","Status missing",IF($F98="Inactive","Inactive",IF($F98="Pending Review","Manual review",IF($H98="","Missing review",IF($I98="","Check date",IF($I98&lt;Assumptions!$B$4,"Past due",IF($I98&lt;=Assumptions!$B$4+Assumptions!$B$8,"Due soon","Current"))))))))</f>
        <v/>
      </c>
      <c r="L98" s="13" t="n"/>
      <c r="M98" s="17">
        <f>IF($C98="","",IFERROR(VLOOKUP($C98,Assumptions!$D$4:$E$9,2,FALSE),"Check room"))</f>
        <v/>
      </c>
      <c r="N98" s="12" t="n"/>
      <c r="O98" s="17">
        <f>IF($B98="","",IF(OR($A98="",$C98="",$D98="",$F98="",$G98="",$L98=""),"Complete required fields",IF(AND($F98="Active",$H98=""),"Add guardian review","Recorded")))</f>
        <v/>
      </c>
    </row>
    <row r="99" ht="34" customHeight="1">
      <c r="A99" s="12" t="n"/>
      <c r="B99" s="12" t="n"/>
      <c r="C99" s="12" t="n"/>
      <c r="D99" s="12" t="n"/>
      <c r="E99" s="12" t="n"/>
      <c r="F99" s="13" t="n"/>
      <c r="G99" s="23" t="n"/>
      <c r="H99" s="23" t="n"/>
      <c r="I99" s="24">
        <f>IF(OR($B99="",$F99="",$F99="Inactive",$H99=""),"",IFERROR($H99+Assumptions!$B$5,""))</f>
        <v/>
      </c>
      <c r="J99" s="16">
        <f>IF($I99="","",IFERROR($I99-Assumptions!$B$4,""))</f>
        <v/>
      </c>
      <c r="K99" s="17">
        <f>IF($B99="","",IF($F99="","Status missing",IF($F99="Inactive","Inactive",IF($F99="Pending Review","Manual review",IF($H99="","Missing review",IF($I99="","Check date",IF($I99&lt;Assumptions!$B$4,"Past due",IF($I99&lt;=Assumptions!$B$4+Assumptions!$B$8,"Due soon","Current"))))))))</f>
        <v/>
      </c>
      <c r="L99" s="13" t="n"/>
      <c r="M99" s="17">
        <f>IF($C99="","",IFERROR(VLOOKUP($C99,Assumptions!$D$4:$E$9,2,FALSE),"Check room"))</f>
        <v/>
      </c>
      <c r="N99" s="12" t="n"/>
      <c r="O99" s="17">
        <f>IF($B99="","",IF(OR($A99="",$C99="",$D99="",$F99="",$G99="",$L99=""),"Complete required fields",IF(AND($F99="Active",$H99=""),"Add guardian review","Recorded")))</f>
        <v/>
      </c>
    </row>
    <row r="100" ht="34" customHeight="1">
      <c r="A100" s="12" t="n"/>
      <c r="B100" s="12" t="n"/>
      <c r="C100" s="12" t="n"/>
      <c r="D100" s="12" t="n"/>
      <c r="E100" s="12" t="n"/>
      <c r="F100" s="13" t="n"/>
      <c r="G100" s="23" t="n"/>
      <c r="H100" s="23" t="n"/>
      <c r="I100" s="24">
        <f>IF(OR($B100="",$F100="",$F100="Inactive",$H100=""),"",IFERROR($H100+Assumptions!$B$5,""))</f>
        <v/>
      </c>
      <c r="J100" s="16">
        <f>IF($I100="","",IFERROR($I100-Assumptions!$B$4,""))</f>
        <v/>
      </c>
      <c r="K100" s="17">
        <f>IF($B100="","",IF($F100="","Status missing",IF($F100="Inactive","Inactive",IF($F100="Pending Review","Manual review",IF($H100="","Missing review",IF($I100="","Check date",IF($I100&lt;Assumptions!$B$4,"Past due",IF($I100&lt;=Assumptions!$B$4+Assumptions!$B$8,"Due soon","Current"))))))))</f>
        <v/>
      </c>
      <c r="L100" s="13" t="n"/>
      <c r="M100" s="17">
        <f>IF($C100="","",IFERROR(VLOOKUP($C100,Assumptions!$D$4:$E$9,2,FALSE),"Check room"))</f>
        <v/>
      </c>
      <c r="N100" s="12" t="n"/>
      <c r="O100" s="17">
        <f>IF($B100="","",IF(OR($A100="",$C100="",$D100="",$F100="",$G100="",$L100=""),"Complete required fields",IF(AND($F100="Active",$H100=""),"Add guardian review","Recorded")))</f>
        <v/>
      </c>
    </row>
    <row r="101" ht="34" customHeight="1">
      <c r="A101" s="12" t="n"/>
      <c r="B101" s="12" t="n"/>
      <c r="C101" s="12" t="n"/>
      <c r="D101" s="12" t="n"/>
      <c r="E101" s="12" t="n"/>
      <c r="F101" s="13" t="n"/>
      <c r="G101" s="23" t="n"/>
      <c r="H101" s="23" t="n"/>
      <c r="I101" s="24">
        <f>IF(OR($B101="",$F101="",$F101="Inactive",$H101=""),"",IFERROR($H101+Assumptions!$B$5,""))</f>
        <v/>
      </c>
      <c r="J101" s="16">
        <f>IF($I101="","",IFERROR($I101-Assumptions!$B$4,""))</f>
        <v/>
      </c>
      <c r="K101" s="17">
        <f>IF($B101="","",IF($F101="","Status missing",IF($F101="Inactive","Inactive",IF($F101="Pending Review","Manual review",IF($H101="","Missing review",IF($I101="","Check date",IF($I101&lt;Assumptions!$B$4,"Past due",IF($I101&lt;=Assumptions!$B$4+Assumptions!$B$8,"Due soon","Current"))))))))</f>
        <v/>
      </c>
      <c r="L101" s="13" t="n"/>
      <c r="M101" s="17">
        <f>IF($C101="","",IFERROR(VLOOKUP($C101,Assumptions!$D$4:$E$9,2,FALSE),"Check room"))</f>
        <v/>
      </c>
      <c r="N101" s="12" t="n"/>
      <c r="O101" s="17">
        <f>IF($B101="","",IF(OR($A101="",$C101="",$D101="",$F101="",$G101="",$L101=""),"Complete required fields",IF(AND($F101="Active",$H101=""),"Add guardian review","Recorded")))</f>
        <v/>
      </c>
    </row>
    <row r="102" ht="34" customHeight="1">
      <c r="A102" s="12" t="n"/>
      <c r="B102" s="12" t="n"/>
      <c r="C102" s="12" t="n"/>
      <c r="D102" s="12" t="n"/>
      <c r="E102" s="12" t="n"/>
      <c r="F102" s="13" t="n"/>
      <c r="G102" s="23" t="n"/>
      <c r="H102" s="23" t="n"/>
      <c r="I102" s="24">
        <f>IF(OR($B102="",$F102="",$F102="Inactive",$H102=""),"",IFERROR($H102+Assumptions!$B$5,""))</f>
        <v/>
      </c>
      <c r="J102" s="16">
        <f>IF($I102="","",IFERROR($I102-Assumptions!$B$4,""))</f>
        <v/>
      </c>
      <c r="K102" s="17">
        <f>IF($B102="","",IF($F102="","Status missing",IF($F102="Inactive","Inactive",IF($F102="Pending Review","Manual review",IF($H102="","Missing review",IF($I102="","Check date",IF($I102&lt;Assumptions!$B$4,"Past due",IF($I102&lt;=Assumptions!$B$4+Assumptions!$B$8,"Due soon","Current"))))))))</f>
        <v/>
      </c>
      <c r="L102" s="13" t="n"/>
      <c r="M102" s="17">
        <f>IF($C102="","",IFERROR(VLOOKUP($C102,Assumptions!$D$4:$E$9,2,FALSE),"Check room"))</f>
        <v/>
      </c>
      <c r="N102" s="12" t="n"/>
      <c r="O102" s="17">
        <f>IF($B102="","",IF(OR($A102="",$C102="",$D102="",$F102="",$G102="",$L102=""),"Complete required fields",IF(AND($F102="Active",$H102=""),"Add guardian review","Recorded")))</f>
        <v/>
      </c>
    </row>
    <row r="103" ht="34" customHeight="1">
      <c r="A103" s="12" t="n"/>
      <c r="B103" s="12" t="n"/>
      <c r="C103" s="12" t="n"/>
      <c r="D103" s="12" t="n"/>
      <c r="E103" s="12" t="n"/>
      <c r="F103" s="13" t="n"/>
      <c r="G103" s="23" t="n"/>
      <c r="H103" s="23" t="n"/>
      <c r="I103" s="24">
        <f>IF(OR($B103="",$F103="",$F103="Inactive",$H103=""),"",IFERROR($H103+Assumptions!$B$5,""))</f>
        <v/>
      </c>
      <c r="J103" s="16">
        <f>IF($I103="","",IFERROR($I103-Assumptions!$B$4,""))</f>
        <v/>
      </c>
      <c r="K103" s="17">
        <f>IF($B103="","",IF($F103="","Status missing",IF($F103="Inactive","Inactive",IF($F103="Pending Review","Manual review",IF($H103="","Missing review",IF($I103="","Check date",IF($I103&lt;Assumptions!$B$4,"Past due",IF($I103&lt;=Assumptions!$B$4+Assumptions!$B$8,"Due soon","Current"))))))))</f>
        <v/>
      </c>
      <c r="L103" s="13" t="n"/>
      <c r="M103" s="17">
        <f>IF($C103="","",IFERROR(VLOOKUP($C103,Assumptions!$D$4:$E$9,2,FALSE),"Check room"))</f>
        <v/>
      </c>
      <c r="N103" s="12" t="n"/>
      <c r="O103" s="17">
        <f>IF($B103="","",IF(OR($A103="",$C103="",$D103="",$F103="",$G103="",$L103=""),"Complete required fields",IF(AND($F103="Active",$H103=""),"Add guardian review","Recorded")))</f>
        <v/>
      </c>
    </row>
  </sheetData>
  <autoFilter ref="A3:O103"/>
  <mergeCells count="1">
    <mergeCell ref="A1:O1"/>
  </mergeCells>
  <conditionalFormatting sqref="A4:A103">
    <cfRule type="expression" priority="1" dxfId="0">
      <formula>AND($A4&lt;&gt;"",COUNTIF($A$4:$A$103,$A4)&gt;1)</formula>
    </cfRule>
  </conditionalFormatting>
  <conditionalFormatting sqref="K4:K103">
    <cfRule type="expression" priority="2" dxfId="0">
      <formula>OR($K4="Past due",$K4="Missing review",$K4="Manual review",$K4="Check date",$K4="Status missing")</formula>
    </cfRule>
    <cfRule type="expression" priority="3" dxfId="2">
      <formula>$K4="Due soon"</formula>
    </cfRule>
    <cfRule type="expression" priority="4" dxfId="1">
      <formula>$K4="Current"</formula>
    </cfRule>
  </conditionalFormatting>
  <conditionalFormatting sqref="L4:L103">
    <cfRule type="expression" priority="5" dxfId="0">
      <formula>AND($B4&lt;&gt;"",$F4&lt;&gt;"Inactive",$L4&lt;&gt;"Received")</formula>
    </cfRule>
  </conditionalFormatting>
  <conditionalFormatting sqref="O4:O103">
    <cfRule type="expression" priority="6" dxfId="0">
      <formula>OR($O4="Complete required fields",$O4="Add guardian review")</formula>
    </cfRule>
    <cfRule type="expression" priority="7" dxfId="1">
      <formula>$O4="Recorded"</formula>
    </cfRule>
  </conditionalFormatting>
  <dataValidations count="4">
    <dataValidation sqref="C4:C103" showDropDown="0" showInputMessage="0" showErrorMessage="0" allowBlank="0" errorTitle="Room not recognized" error="Select a room from the editable Assumptions list." promptTitle="Room" prompt="Choose the child's current room." type="list">
      <formula1>=INDIRECT("Assumptions!$D$4:$D$9")</formula1>
    </dataValidation>
    <dataValidation sqref="F4:F103" showDropDown="0" showInputMessage="0" showErrorMessage="0" allowBlank="0" errorTitle="Status not recognized" error="Select an alert status from the Assumptions list." promptTitle="Alert status" prompt="Choose the administrative alert status." type="list">
      <formula1>=INDIRECT("Assumptions!$G$4:$G$6")</formula1>
    </dataValidation>
    <dataValidation sqref="L4:L103" showDropDown="0" showInputMessage="0" showErrorMessage="0" allowBlank="0" errorTitle="Documentation status not recognized" error="Select a documentation status from the Assumptions list." promptTitle="Guardian documentation" prompt="Record whether guardian documentation was received." type="list">
      <formula1>=INDIRECT("Assumptions!$I$4:$I$6")</formula1>
    </dataValidation>
    <dataValidation sqref="G4:H103" showDropDown="0" showInputMessage="0" showErrorMessage="0" allowBlank="0" errorTitle="Date not accepted" error="Enter a date within the editable limits on the Assumptions sheet." promptTitle="Administrative date" prompt="Enter a date in MM/DD/YYYY format." type="date" operator="between">
      <formula1>=Assumptions!$B$6</formula1>
      <formula2>=Assumptions!$B$7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7" customWidth="1" min="3" max="3"/>
    <col width="22" customWidth="1" min="4" max="4"/>
    <col width="23" customWidth="1" min="5" max="5"/>
    <col width="3" customWidth="1" min="6" max="6"/>
    <col width="20" customWidth="1" min="7" max="7"/>
    <col width="3" customWidth="1" min="8" max="8"/>
    <col width="22" customWidth="1" min="9" max="9"/>
  </cols>
  <sheetData>
    <row r="1" ht="28" customHeight="1">
      <c r="A1" s="1" t="inlineStr">
        <is>
          <t>Daycare Allergy Alert Register — Assumptions</t>
        </is>
      </c>
    </row>
    <row r="2"/>
    <row r="3">
      <c r="A3" s="2" t="inlineStr">
        <is>
          <t>Scheduling Assumption</t>
        </is>
      </c>
      <c r="B3" s="2" t="inlineStr">
        <is>
          <t>Editable Value</t>
        </is>
      </c>
      <c r="C3" s="2" t="inlineStr">
        <is>
          <t>Administrative Use</t>
        </is>
      </c>
      <c r="D3" s="2" t="inlineStr">
        <is>
          <t>Room</t>
        </is>
      </c>
      <c r="E3" s="2" t="inlineStr">
        <is>
          <t>Default Room Lead</t>
        </is>
      </c>
      <c r="G3" s="2" t="inlineStr">
        <is>
          <t>Alert Status</t>
        </is>
      </c>
      <c r="I3" s="2" t="inlineStr">
        <is>
          <t>Documentation Status</t>
        </is>
      </c>
    </row>
    <row r="4">
      <c r="A4" s="18" t="inlineStr">
        <is>
          <t>As-of date</t>
        </is>
      </c>
      <c r="B4" s="25" t="n">
        <v>46274</v>
      </c>
      <c r="C4" s="18" t="inlineStr">
        <is>
          <t>Date used for review calculations and Summary indicators.</t>
        </is>
      </c>
      <c r="D4" s="12" t="inlineStr">
        <is>
          <t>Infant Room A</t>
        </is>
      </c>
      <c r="E4" s="12" t="inlineStr">
        <is>
          <t>Fictional Staff 01</t>
        </is>
      </c>
      <c r="G4" s="12" t="inlineStr">
        <is>
          <t>Active</t>
        </is>
      </c>
      <c r="I4" s="12" t="inlineStr">
        <is>
          <t>Received</t>
        </is>
      </c>
    </row>
    <row r="5">
      <c r="A5" s="20" t="inlineStr">
        <is>
          <t>Standard review interval (days)</t>
        </is>
      </c>
      <c r="B5" s="21" t="n">
        <v>180</v>
      </c>
      <c r="C5" s="20" t="inlineStr">
        <is>
          <t>Administrative scheduling interval only; it is not clinical guidance.</t>
        </is>
      </c>
      <c r="D5" s="12" t="inlineStr">
        <is>
          <t>Infant Room B</t>
        </is>
      </c>
      <c r="E5" s="12" t="inlineStr">
        <is>
          <t>Fictional Staff 02</t>
        </is>
      </c>
      <c r="G5" s="12" t="inlineStr">
        <is>
          <t>Pending Review</t>
        </is>
      </c>
      <c r="I5" s="12" t="inlineStr">
        <is>
          <t>Pending</t>
        </is>
      </c>
    </row>
    <row r="6">
      <c r="A6" s="18" t="inlineStr">
        <is>
          <t>Earliest accepted input date</t>
        </is>
      </c>
      <c r="B6" s="25" t="n">
        <v>42370</v>
      </c>
      <c r="C6" s="18" t="inlineStr">
        <is>
          <t>Lower date limit used by the register validation.</t>
        </is>
      </c>
      <c r="D6" s="12" t="inlineStr">
        <is>
          <t>Toddler Room</t>
        </is>
      </c>
      <c r="E6" s="12" t="inlineStr">
        <is>
          <t>Fictional Staff 03</t>
        </is>
      </c>
      <c r="G6" s="12" t="inlineStr">
        <is>
          <t>Inactive</t>
        </is>
      </c>
      <c r="I6" s="12" t="inlineStr">
        <is>
          <t>Not Provided</t>
        </is>
      </c>
    </row>
    <row r="7">
      <c r="A7" s="20" t="inlineStr">
        <is>
          <t>Latest accepted input date</t>
        </is>
      </c>
      <c r="B7" s="25" t="n">
        <v>47118</v>
      </c>
      <c r="C7" s="20" t="inlineStr">
        <is>
          <t>Upper date limit used by the register validation.</t>
        </is>
      </c>
      <c r="D7" s="12" t="inlineStr">
        <is>
          <t>Preschool Room A</t>
        </is>
      </c>
      <c r="E7" s="12" t="inlineStr">
        <is>
          <t>Fictional Staff 04</t>
        </is>
      </c>
    </row>
    <row r="8">
      <c r="A8" s="18" t="inlineStr">
        <is>
          <t>Due-soon threshold (days)</t>
        </is>
      </c>
      <c r="B8" s="21" t="n">
        <v>30</v>
      </c>
      <c r="C8" s="18" t="inlineStr">
        <is>
          <t>Flags a review date that falls within this many days.</t>
        </is>
      </c>
      <c r="D8" s="12" t="inlineStr">
        <is>
          <t>Preschool Room B</t>
        </is>
      </c>
      <c r="E8" s="12" t="inlineStr">
        <is>
          <t>Fictional Staff 05</t>
        </is>
      </c>
    </row>
    <row r="9">
      <c r="D9" s="12" t="inlineStr">
        <is>
          <t>Pre-K Room</t>
        </is>
      </c>
      <c r="E9" s="12" t="inlineStr">
        <is>
          <t>Fictional Staff 06</t>
        </is>
      </c>
    </row>
    <row r="10"/>
    <row r="11" ht="34" customHeight="1">
      <c r="A11" s="10" t="inlineStr">
        <is>
          <t>Room, staff, status, date, and scheduling values are editable. Changes affect future selections and workbook calculations but do not rewrite existing text entries.</t>
        </is>
      </c>
    </row>
  </sheetData>
  <mergeCells count="1">
    <mergeCell ref="A1:I1"/>
  </mergeCells>
  <dataValidations count="2">
    <dataValidation sqref="B5" showDropDown="0" showInputMessage="0" showErrorMessage="0" allowBlank="0" errorTitle="Review interval not accepted" error="Enter a whole number from 1 through 3,650." promptTitle="Review interval" prompt="Enter the administrative review interval in days." type="whole" operator="between">
      <formula1>1</formula1>
      <formula2>3650</formula2>
    </dataValidation>
    <dataValidation sqref="B8" showDropDown="0" showInputMessage="0" showErrorMessage="0" allowBlank="0" errorTitle="Threshold not accepted" error="Enter a whole number from 0 through 365." promptTitle="Due-soon threshold" prompt="Enter the number of days used for the due-soon flag." type="whole" operator="between">
      <formula1>0</formula1>
      <formula2>365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92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Daycare Allergy Alert Register — Instructions</t>
        </is>
      </c>
    </row>
    <row r="2"/>
    <row r="3">
      <c r="A3" s="2" t="inlineStr">
        <is>
          <t>Step</t>
        </is>
      </c>
      <c r="B3" s="2" t="inlineStr">
        <is>
          <t>Administrative Use</t>
        </is>
      </c>
    </row>
    <row r="4" ht="42" customHeight="1">
      <c r="A4" s="3" t="inlineStr">
        <is>
          <t>1. Review assumptions</t>
        </is>
      </c>
      <c r="B4" s="18" t="inlineStr">
        <is>
          <t>Confirm the as-of date, review interval, due-soon threshold, room list, fictional staff placeholders, and stable status choices.</t>
        </is>
      </c>
    </row>
    <row r="5" ht="42" customHeight="1">
      <c r="A5" s="7" t="inlineStr">
        <is>
          <t>2. Enter one record per concern</t>
        </is>
      </c>
      <c r="B5" s="20" t="inlineStr">
        <is>
          <t>Use one row for each guardian-reported allergy or sensitivity concern. Yellow cells are the intended entry fields.</t>
        </is>
      </c>
    </row>
    <row r="6" ht="42" customHeight="1">
      <c r="A6" s="3" t="inlineStr">
        <is>
          <t>3. Use center identifiers</t>
        </is>
      </c>
      <c r="B6" s="18" t="inlineStr">
        <is>
          <t>Enter the center's chosen record and child identifiers. The sample identifiers and staff labels are explicitly fictional.</t>
        </is>
      </c>
    </row>
    <row r="7" ht="42" customHeight="1">
      <c r="A7" s="7" t="inlineStr">
        <is>
          <t>4. Record guardian-supplied information</t>
        </is>
      </c>
      <c r="B7" s="20" t="inlineStr">
        <is>
          <t>Enter reported descriptions and dates without interpreting them as a diagnosis or creating treatment guidance.</t>
        </is>
      </c>
    </row>
    <row r="8" ht="42" customHeight="1">
      <c r="A8" s="3" t="inlineStr">
        <is>
          <t>5. Check calculated flags</t>
        </is>
      </c>
      <c r="B8" s="18" t="inlineStr">
        <is>
          <t>Review Flag, Room Lead, and Record Check are calculated fields. A warning is a prompt for human review and does not send a message or update another system.</t>
        </is>
      </c>
    </row>
    <row r="9" ht="42" customHeight="1">
      <c r="A9" s="7" t="inlineStr">
        <is>
          <t>6. Resolve missing fields</t>
        </is>
      </c>
      <c r="B9" s="20" t="inlineStr">
        <is>
          <t>Check past-due, due-soon, missing-review, documentation, duplicate record ID, and incomplete-record highlights against the center's source records.</t>
        </is>
      </c>
    </row>
    <row r="10" ht="42" customHeight="1">
      <c r="A10" s="3" t="inlineStr">
        <is>
          <t>7. Preserve formula columns</t>
        </is>
      </c>
      <c r="B10" s="18" t="inlineStr">
        <is>
          <t>Do not overwrite Next Review Due, Days Until Review, Review Flag, Room Lead, or Record Check unless intentionally rebuilding the workbook.</t>
        </is>
      </c>
    </row>
    <row r="11" ht="42" customHeight="1">
      <c r="A11" s="7" t="inlineStr">
        <is>
          <t>8. Apply center procedures</t>
        </is>
      </c>
      <c r="B11" s="20" t="inlineStr">
        <is>
          <t>This workbook is an administrative register only. Follow the center's own policies and guardian-provided records for any response or follow-up.</t>
        </is>
      </c>
    </row>
  </sheetData>
  <mergeCells count="1">
    <mergeCell ref="A1:F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2026-09-09T20:22:20Z</dcterms:created>
  <dcterms:modified xmlns:dcterms="http://purl.org/dc/terms/" xmlns:xsi="http://www.w3.org/2001/XMLSchema-instance" xsi:type="dcterms:W3CDTF">2026-09-09T20:22:20+00:00Z</dcterms:modified>
</cp:coreProperties>
</file>